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770" yWindow="3435" windowWidth="15480" windowHeight="6030" tabRatio="936"/>
  </bookViews>
  <sheets>
    <sheet name="Apuestas" sheetId="19" r:id="rId1"/>
    <sheet name="Sheet2" sheetId="21" state="hidden" r:id="rId2"/>
  </sheets>
  <definedNames>
    <definedName name="_Oct13">Apuestas!#REF!</definedName>
    <definedName name="_Oct24">Apuestas!#REF!</definedName>
    <definedName name="_Oct57">Apuestas!#REF!</definedName>
    <definedName name="_Oct68">Apuestas!#REF!</definedName>
    <definedName name="Cuartos13">Apuestas!#REF!</definedName>
    <definedName name="Cuartos24">Apuestas!#REF!</definedName>
    <definedName name="goles">Apuestas!#REF!</definedName>
    <definedName name="GrpA">Apuestas!#REF!</definedName>
    <definedName name="GrpB">Apuestas!#REF!</definedName>
    <definedName name="GrpC">Apuestas!#REF!</definedName>
    <definedName name="GrpD">Apuestas!#REF!</definedName>
    <definedName name="GrpE">Apuestas!#REF!</definedName>
    <definedName name="GrpF">Apuestas!#REF!</definedName>
    <definedName name="GrpG">Apuestas!#REF!</definedName>
    <definedName name="GrpH">Apuestas!#REF!</definedName>
    <definedName name="Todos">Apuestas!#REF!</definedName>
  </definedNames>
  <calcPr calcId="125725"/>
</workbook>
</file>

<file path=xl/calcChain.xml><?xml version="1.0" encoding="utf-8"?>
<calcChain xmlns="http://schemas.openxmlformats.org/spreadsheetml/2006/main">
  <c r="G24" i="19"/>
  <c r="C238"/>
  <c r="R233" i="21"/>
  <c r="R234" s="1"/>
  <c r="R235" s="1"/>
  <c r="R236" s="1"/>
  <c r="R237" s="1"/>
  <c r="R238" s="1"/>
  <c r="R239" s="1"/>
  <c r="R240" s="1"/>
  <c r="R241" s="1"/>
  <c r="R242" s="1"/>
  <c r="R243" s="1"/>
  <c r="R244" s="1"/>
  <c r="R245" s="1"/>
  <c r="R246" s="1"/>
  <c r="R247" s="1"/>
  <c r="R248" s="1"/>
  <c r="R249" s="1"/>
  <c r="R250" s="1"/>
  <c r="R251" s="1"/>
  <c r="R252" s="1"/>
  <c r="R253" s="1"/>
  <c r="R254" s="1"/>
  <c r="R255" s="1"/>
  <c r="R256" s="1"/>
  <c r="R257" s="1"/>
  <c r="R258" s="1"/>
  <c r="R259" s="1"/>
  <c r="R260" s="1"/>
  <c r="R261" s="1"/>
  <c r="R262" s="1"/>
  <c r="R263" s="1"/>
  <c r="R201"/>
  <c r="R202" s="1"/>
  <c r="R203" s="1"/>
  <c r="R204" s="1"/>
  <c r="R205" s="1"/>
  <c r="R206" s="1"/>
  <c r="R207" s="1"/>
  <c r="R208" s="1"/>
  <c r="R209" s="1"/>
  <c r="R210" s="1"/>
  <c r="R211" s="1"/>
  <c r="R212" s="1"/>
  <c r="R213" s="1"/>
  <c r="R214" s="1"/>
  <c r="R215" s="1"/>
  <c r="R216" s="1"/>
  <c r="R217" s="1"/>
  <c r="R218" s="1"/>
  <c r="R219" s="1"/>
  <c r="R220" s="1"/>
  <c r="R221" s="1"/>
  <c r="R222" s="1"/>
  <c r="R223" s="1"/>
  <c r="R224" s="1"/>
  <c r="R225" s="1"/>
  <c r="R226" s="1"/>
  <c r="R227" s="1"/>
  <c r="R228" s="1"/>
  <c r="R229" s="1"/>
  <c r="R230" s="1"/>
  <c r="R200"/>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199"/>
  <c r="K233"/>
  <c r="K234"/>
  <c r="K235"/>
  <c r="K236"/>
  <c r="K237"/>
  <c r="K238"/>
  <c r="K239"/>
  <c r="K240"/>
  <c r="K241"/>
  <c r="K242"/>
  <c r="K243"/>
  <c r="K244"/>
  <c r="K245"/>
  <c r="K246"/>
  <c r="K247"/>
  <c r="K248"/>
  <c r="K249"/>
  <c r="K250"/>
  <c r="K251"/>
  <c r="K252"/>
  <c r="K253"/>
  <c r="K254"/>
  <c r="K255"/>
  <c r="K256"/>
  <c r="K257"/>
  <c r="K258"/>
  <c r="K259"/>
  <c r="K260"/>
  <c r="K261"/>
  <c r="K262"/>
  <c r="K263"/>
  <c r="K232"/>
  <c r="K199"/>
  <c r="K200"/>
  <c r="K201"/>
  <c r="K202"/>
  <c r="K203"/>
  <c r="K204"/>
  <c r="K205"/>
  <c r="K206"/>
  <c r="K207"/>
  <c r="K208"/>
  <c r="K209"/>
  <c r="K210"/>
  <c r="K211"/>
  <c r="K212"/>
  <c r="K213"/>
  <c r="K214"/>
  <c r="K215"/>
  <c r="K216"/>
  <c r="K217"/>
  <c r="K218"/>
  <c r="K219"/>
  <c r="K220"/>
  <c r="K221"/>
  <c r="K222"/>
  <c r="K223"/>
  <c r="K224"/>
  <c r="K225"/>
  <c r="K226"/>
  <c r="K227"/>
  <c r="K228"/>
  <c r="K229"/>
  <c r="K230"/>
  <c r="H233"/>
  <c r="H234" s="1"/>
  <c r="H235" s="1"/>
  <c r="H236" s="1"/>
  <c r="H237" s="1"/>
  <c r="H238" s="1"/>
  <c r="H239" s="1"/>
  <c r="H240" s="1"/>
  <c r="H241" s="1"/>
  <c r="H242" s="1"/>
  <c r="H243" s="1"/>
  <c r="H244" s="1"/>
  <c r="H245" s="1"/>
  <c r="H246" s="1"/>
  <c r="H247" s="1"/>
  <c r="H248" s="1"/>
  <c r="H249" s="1"/>
  <c r="H250" s="1"/>
  <c r="H251" s="1"/>
  <c r="H252" s="1"/>
  <c r="H253" s="1"/>
  <c r="H254" s="1"/>
  <c r="H255" s="1"/>
  <c r="H256" s="1"/>
  <c r="H257" s="1"/>
  <c r="H258" s="1"/>
  <c r="H259" s="1"/>
  <c r="H260" s="1"/>
  <c r="H261" s="1"/>
  <c r="H262" s="1"/>
  <c r="H263" s="1"/>
  <c r="H201"/>
  <c r="H202" s="1"/>
  <c r="H203" s="1"/>
  <c r="H204" s="1"/>
  <c r="H205" s="1"/>
  <c r="H206" s="1"/>
  <c r="H207" s="1"/>
  <c r="H208" s="1"/>
  <c r="H209" s="1"/>
  <c r="H210" s="1"/>
  <c r="H211" s="1"/>
  <c r="H212" s="1"/>
  <c r="H213" s="1"/>
  <c r="H214" s="1"/>
  <c r="H215" s="1"/>
  <c r="H216" s="1"/>
  <c r="H217" s="1"/>
  <c r="H218" s="1"/>
  <c r="H219" s="1"/>
  <c r="H220" s="1"/>
  <c r="H221" s="1"/>
  <c r="H222" s="1"/>
  <c r="H223" s="1"/>
  <c r="H224" s="1"/>
  <c r="H225" s="1"/>
  <c r="H226" s="1"/>
  <c r="H227" s="1"/>
  <c r="H228" s="1"/>
  <c r="H229" s="1"/>
  <c r="H230" s="1"/>
  <c r="H200"/>
  <c r="D189"/>
  <c r="G189" s="1"/>
  <c r="E189"/>
  <c r="H189" s="1"/>
  <c r="D183"/>
  <c r="G183" s="1"/>
  <c r="E183"/>
  <c r="H183" s="1"/>
  <c r="E177"/>
  <c r="H177" s="1"/>
  <c r="D177"/>
  <c r="G177" s="1"/>
  <c r="D173"/>
  <c r="G173" s="1"/>
  <c r="E173"/>
  <c r="H173" s="1"/>
  <c r="E167"/>
  <c r="H167" s="1"/>
  <c r="D167"/>
  <c r="G167" s="1"/>
  <c r="E165"/>
  <c r="H165" s="1"/>
  <c r="D165"/>
  <c r="G165" s="1"/>
  <c r="E161"/>
  <c r="H161" s="1"/>
  <c r="D161"/>
  <c r="G161" s="1"/>
  <c r="E153"/>
  <c r="H153" s="1"/>
  <c r="D153"/>
  <c r="G153" s="1"/>
  <c r="E151"/>
  <c r="H151" s="1"/>
  <c r="D151"/>
  <c r="G151" s="1"/>
  <c r="E147"/>
  <c r="H147" s="1"/>
  <c r="D147"/>
  <c r="G147" s="1"/>
  <c r="E145"/>
  <c r="H145" s="1"/>
  <c r="D145"/>
  <c r="G145" s="1"/>
  <c r="E141"/>
  <c r="H141" s="1"/>
  <c r="D141"/>
  <c r="G141" s="1"/>
  <c r="E139"/>
  <c r="H139" s="1"/>
  <c r="D139"/>
  <c r="G139" s="1"/>
  <c r="E135"/>
  <c r="H135" s="1"/>
  <c r="D135"/>
  <c r="G135" s="1"/>
  <c r="E159"/>
  <c r="H159" s="1"/>
  <c r="D159"/>
  <c r="G159" s="1"/>
  <c r="E133"/>
  <c r="H133" s="1"/>
  <c r="D133"/>
  <c r="G133" s="1"/>
  <c r="F214" i="19"/>
  <c r="F183" i="21" s="1"/>
  <c r="F222" i="19"/>
  <c r="F189" i="21" s="1"/>
  <c r="C214" i="19"/>
  <c r="C183" i="21" s="1"/>
  <c r="F225" i="19"/>
  <c r="G225" s="1"/>
  <c r="C222"/>
  <c r="F206"/>
  <c r="F177" i="21" s="1"/>
  <c r="C206" i="19"/>
  <c r="F202"/>
  <c r="F173" i="21" s="1"/>
  <c r="C202" i="19"/>
  <c r="C173" i="21" s="1"/>
  <c r="F194" i="19"/>
  <c r="F167" i="21" s="1"/>
  <c r="C194" i="19"/>
  <c r="F188"/>
  <c r="F161" i="21" s="1"/>
  <c r="C188" i="19"/>
  <c r="F192"/>
  <c r="F165" i="21" s="1"/>
  <c r="C192" i="19"/>
  <c r="C165" i="21" s="1"/>
  <c r="F186" i="19"/>
  <c r="F159" i="21" s="1"/>
  <c r="C186" i="19"/>
  <c r="C159" i="21" s="1"/>
  <c r="E26" i="19"/>
  <c r="G188" l="1"/>
  <c r="G194"/>
  <c r="G206"/>
  <c r="G222"/>
  <c r="D227" s="1"/>
  <c r="G186"/>
  <c r="G192"/>
  <c r="G202"/>
  <c r="D208" s="1"/>
  <c r="G214"/>
  <c r="D216" s="1"/>
  <c r="C161" i="21"/>
  <c r="C167"/>
  <c r="C177"/>
  <c r="C189"/>
  <c r="E24" i="19"/>
  <c r="C28" s="1"/>
  <c r="G92"/>
  <c r="G91"/>
  <c r="G89"/>
  <c r="G87"/>
  <c r="G85"/>
  <c r="G84"/>
  <c r="G121"/>
  <c r="G120"/>
  <c r="G118"/>
  <c r="G117"/>
  <c r="G115"/>
  <c r="G113"/>
  <c r="G136"/>
  <c r="G135"/>
  <c r="G133"/>
  <c r="G131"/>
  <c r="G129"/>
  <c r="G128"/>
  <c r="G150"/>
  <c r="G149"/>
  <c r="G147"/>
  <c r="G146"/>
  <c r="G144"/>
  <c r="G143"/>
  <c r="G106"/>
  <c r="G105"/>
  <c r="G103"/>
  <c r="G102"/>
  <c r="G100"/>
  <c r="G99"/>
  <c r="G77"/>
  <c r="G76"/>
  <c r="G74"/>
  <c r="G73"/>
  <c r="G71"/>
  <c r="G70"/>
  <c r="G63"/>
  <c r="G62"/>
  <c r="G60"/>
  <c r="G59"/>
  <c r="G57"/>
  <c r="G56"/>
  <c r="G49"/>
  <c r="G48"/>
  <c r="G46"/>
  <c r="G44"/>
  <c r="G42"/>
  <c r="G40"/>
  <c r="D196" l="1"/>
  <c r="D79"/>
  <c r="D65"/>
  <c r="D108"/>
  <c r="D138"/>
  <c r="D94"/>
  <c r="D123"/>
  <c r="D152"/>
  <c r="D51"/>
  <c r="Q126" i="21"/>
  <c r="N126"/>
  <c r="Q125"/>
  <c r="N125"/>
  <c r="Q124"/>
  <c r="N124"/>
  <c r="Q123"/>
  <c r="N123"/>
  <c r="N114" l="1"/>
  <c r="N113"/>
  <c r="N112"/>
  <c r="N111"/>
  <c r="N101"/>
  <c r="N100"/>
  <c r="N99"/>
  <c r="N98"/>
  <c r="N88"/>
  <c r="N87"/>
  <c r="N86"/>
  <c r="N85"/>
  <c r="N76"/>
  <c r="N75"/>
  <c r="N74"/>
  <c r="N73"/>
  <c r="N63"/>
  <c r="N62"/>
  <c r="N61"/>
  <c r="N60"/>
  <c r="E127"/>
  <c r="D127"/>
  <c r="E126"/>
  <c r="D126"/>
  <c r="E124"/>
  <c r="D124"/>
  <c r="E123"/>
  <c r="D123"/>
  <c r="E121"/>
  <c r="D121"/>
  <c r="E120"/>
  <c r="D120"/>
  <c r="E115"/>
  <c r="D115"/>
  <c r="E114"/>
  <c r="D114"/>
  <c r="E112"/>
  <c r="D112"/>
  <c r="E110"/>
  <c r="D110"/>
  <c r="E108"/>
  <c r="D108"/>
  <c r="E107"/>
  <c r="D107"/>
  <c r="E102"/>
  <c r="D102"/>
  <c r="E101"/>
  <c r="D101"/>
  <c r="E99"/>
  <c r="D99"/>
  <c r="E98"/>
  <c r="D98"/>
  <c r="E96"/>
  <c r="D96"/>
  <c r="E94"/>
  <c r="D94"/>
  <c r="E89"/>
  <c r="D89"/>
  <c r="E88"/>
  <c r="D88"/>
  <c r="E86"/>
  <c r="D86"/>
  <c r="E85"/>
  <c r="D85"/>
  <c r="E83"/>
  <c r="D83"/>
  <c r="J86" s="1"/>
  <c r="E82"/>
  <c r="D82"/>
  <c r="E77"/>
  <c r="D77"/>
  <c r="E76"/>
  <c r="D76"/>
  <c r="E74"/>
  <c r="D74"/>
  <c r="E72"/>
  <c r="D72"/>
  <c r="E70"/>
  <c r="D70"/>
  <c r="E69"/>
  <c r="D69"/>
  <c r="E64"/>
  <c r="D64"/>
  <c r="E63"/>
  <c r="D63"/>
  <c r="E61"/>
  <c r="D61"/>
  <c r="E60"/>
  <c r="D60"/>
  <c r="E58"/>
  <c r="D58"/>
  <c r="E57"/>
  <c r="D57"/>
  <c r="E52"/>
  <c r="D52"/>
  <c r="E51"/>
  <c r="D51"/>
  <c r="E49"/>
  <c r="D49"/>
  <c r="E48"/>
  <c r="D48"/>
  <c r="E46"/>
  <c r="D46"/>
  <c r="E45"/>
  <c r="D45"/>
  <c r="E40"/>
  <c r="D40"/>
  <c r="E39"/>
  <c r="D39"/>
  <c r="E37"/>
  <c r="D37"/>
  <c r="E35"/>
  <c r="D35"/>
  <c r="E33"/>
  <c r="D33"/>
  <c r="E31"/>
  <c r="D31"/>
  <c r="N51"/>
  <c r="N50"/>
  <c r="N49"/>
  <c r="N48"/>
  <c r="N39"/>
  <c r="N38"/>
  <c r="N37"/>
  <c r="N36"/>
  <c r="Q114"/>
  <c r="Q113"/>
  <c r="Q112"/>
  <c r="Q111"/>
  <c r="Q101"/>
  <c r="Q100"/>
  <c r="Q99"/>
  <c r="Q98"/>
  <c r="Q88"/>
  <c r="Q87"/>
  <c r="Q86"/>
  <c r="Q85"/>
  <c r="Q76"/>
  <c r="Q75"/>
  <c r="Q74"/>
  <c r="Q73"/>
  <c r="Q63"/>
  <c r="Q62"/>
  <c r="Q61"/>
  <c r="Q60"/>
  <c r="Q51"/>
  <c r="Q50"/>
  <c r="Q49"/>
  <c r="Q48"/>
  <c r="Q39"/>
  <c r="Q38"/>
  <c r="Q37"/>
  <c r="Q36"/>
  <c r="J63" l="1"/>
  <c r="M114"/>
  <c r="J111"/>
  <c r="M86"/>
  <c r="M48"/>
  <c r="M75"/>
  <c r="J60"/>
  <c r="M63"/>
  <c r="M76"/>
  <c r="L87"/>
  <c r="M87"/>
  <c r="L39"/>
  <c r="M113"/>
  <c r="L60"/>
  <c r="M85"/>
  <c r="L98"/>
  <c r="L112"/>
  <c r="M111"/>
  <c r="L63"/>
  <c r="L62"/>
  <c r="M62"/>
  <c r="J75"/>
  <c r="L73"/>
  <c r="M73"/>
  <c r="J87"/>
  <c r="L113"/>
  <c r="M38"/>
  <c r="L48"/>
  <c r="M36"/>
  <c r="L37"/>
  <c r="M61"/>
  <c r="L76"/>
  <c r="J76"/>
  <c r="M74"/>
  <c r="M50"/>
  <c r="L75"/>
  <c r="L50"/>
  <c r="J62"/>
  <c r="J61"/>
  <c r="J73"/>
  <c r="L74"/>
  <c r="L61"/>
  <c r="L88"/>
  <c r="L86"/>
  <c r="L85"/>
  <c r="K87"/>
  <c r="M99"/>
  <c r="L99"/>
  <c r="L111"/>
  <c r="M98"/>
  <c r="L101"/>
  <c r="J101"/>
  <c r="M100"/>
  <c r="L100"/>
  <c r="M101"/>
  <c r="J100"/>
  <c r="J99"/>
  <c r="J98"/>
  <c r="J113"/>
  <c r="M112"/>
  <c r="L114"/>
  <c r="J114"/>
  <c r="L126"/>
  <c r="J126"/>
  <c r="M125"/>
  <c r="L123"/>
  <c r="M124"/>
  <c r="J123"/>
  <c r="M126"/>
  <c r="L125"/>
  <c r="J125"/>
  <c r="M123"/>
  <c r="L124"/>
  <c r="J124"/>
  <c r="J88"/>
  <c r="M88"/>
  <c r="J85"/>
  <c r="J74"/>
  <c r="M60"/>
  <c r="J48"/>
  <c r="M51"/>
  <c r="M49"/>
  <c r="L49"/>
  <c r="L51"/>
  <c r="J49"/>
  <c r="J50"/>
  <c r="J51"/>
  <c r="M39"/>
  <c r="M37"/>
  <c r="J39"/>
  <c r="J37"/>
  <c r="J112"/>
  <c r="K50"/>
  <c r="L36"/>
  <c r="L38"/>
  <c r="J38"/>
  <c r="J36"/>
  <c r="K63"/>
  <c r="O63" s="1"/>
  <c r="O87" l="1"/>
  <c r="K85"/>
  <c r="K86"/>
  <c r="O86" s="1"/>
  <c r="K61"/>
  <c r="K39"/>
  <c r="K88"/>
  <c r="K98"/>
  <c r="K114"/>
  <c r="K113"/>
  <c r="O113" s="1"/>
  <c r="K99"/>
  <c r="O99" s="1"/>
  <c r="O61"/>
  <c r="K73"/>
  <c r="O73" s="1"/>
  <c r="K112"/>
  <c r="O112" s="1"/>
  <c r="K76"/>
  <c r="K75"/>
  <c r="O75" s="1"/>
  <c r="K48"/>
  <c r="O48" s="1"/>
  <c r="K36"/>
  <c r="O36" s="1"/>
  <c r="O76"/>
  <c r="K111"/>
  <c r="O111" s="1"/>
  <c r="K37"/>
  <c r="O37" s="1"/>
  <c r="K60"/>
  <c r="O60" s="1"/>
  <c r="O85"/>
  <c r="K62"/>
  <c r="O62" s="1"/>
  <c r="O88"/>
  <c r="P88" s="1"/>
  <c r="K74"/>
  <c r="O74" s="1"/>
  <c r="K38"/>
  <c r="O38" s="1"/>
  <c r="K125"/>
  <c r="O125" s="1"/>
  <c r="K101"/>
  <c r="O101" s="1"/>
  <c r="O98"/>
  <c r="K100"/>
  <c r="O100" s="1"/>
  <c r="O114"/>
  <c r="K123"/>
  <c r="O123" s="1"/>
  <c r="K124"/>
  <c r="O124" s="1"/>
  <c r="K126"/>
  <c r="O126" s="1"/>
  <c r="P86"/>
  <c r="K51"/>
  <c r="O51" s="1"/>
  <c r="K49"/>
  <c r="O49" s="1"/>
  <c r="O50"/>
  <c r="O39"/>
  <c r="P61" l="1"/>
  <c r="P85"/>
  <c r="P87"/>
  <c r="P62"/>
  <c r="P63"/>
  <c r="P60"/>
  <c r="P113"/>
  <c r="P38"/>
  <c r="P126"/>
  <c r="P74"/>
  <c r="P73"/>
  <c r="P75"/>
  <c r="P76"/>
  <c r="P124"/>
  <c r="P114"/>
  <c r="P100"/>
  <c r="P99"/>
  <c r="P98"/>
  <c r="P101"/>
  <c r="P111"/>
  <c r="P112"/>
  <c r="P123"/>
  <c r="P125"/>
  <c r="P49"/>
  <c r="P48"/>
  <c r="P51"/>
  <c r="P50"/>
  <c r="P36"/>
  <c r="P39"/>
  <c r="P37"/>
  <c r="T124" l="1"/>
  <c r="U124" s="1"/>
  <c r="I147" i="19" s="1"/>
  <c r="T48" i="21"/>
  <c r="U48" s="1"/>
  <c r="I59" i="19" s="1"/>
  <c r="T98" i="21"/>
  <c r="U98" s="1"/>
  <c r="I117" i="19" s="1"/>
  <c r="T73" i="21"/>
  <c r="U73" s="1"/>
  <c r="I88" i="19" s="1"/>
  <c r="T111" i="21"/>
  <c r="U111" s="1"/>
  <c r="I132" i="19" s="1"/>
  <c r="T60" i="21"/>
  <c r="U60" s="1"/>
  <c r="I73" i="19" s="1"/>
  <c r="T36" i="21"/>
  <c r="U36" s="1"/>
  <c r="I45" i="19" s="1"/>
  <c r="T85" i="21"/>
  <c r="U85" s="1"/>
  <c r="I102" i="19" s="1"/>
  <c r="T123" i="21"/>
  <c r="U123" s="1"/>
  <c r="W123" s="1"/>
  <c r="K146" i="19" s="1"/>
  <c r="T126" i="21"/>
  <c r="U126" s="1"/>
  <c r="T61"/>
  <c r="U61" s="1"/>
  <c r="I74" i="19" s="1"/>
  <c r="T125" i="21"/>
  <c r="U125" s="1"/>
  <c r="T86"/>
  <c r="U86" s="1"/>
  <c r="Y86" s="1"/>
  <c r="M103" i="19" s="1"/>
  <c r="T74" i="21"/>
  <c r="U74" s="1"/>
  <c r="T87"/>
  <c r="U87" s="1"/>
  <c r="T112"/>
  <c r="U112" s="1"/>
  <c r="Y112" s="1"/>
  <c r="M133" i="19" s="1"/>
  <c r="T37" i="21"/>
  <c r="U37" s="1"/>
  <c r="T62"/>
  <c r="T113"/>
  <c r="T99"/>
  <c r="T88"/>
  <c r="U88" s="1"/>
  <c r="T38"/>
  <c r="T49"/>
  <c r="U49" s="1"/>
  <c r="I60" i="19" s="1"/>
  <c r="V36" i="21" l="1"/>
  <c r="J45" i="19" s="1"/>
  <c r="C158" s="1"/>
  <c r="X85" i="21"/>
  <c r="L102" i="19" s="1"/>
  <c r="X111" i="21"/>
  <c r="L132" i="19" s="1"/>
  <c r="W98" i="21"/>
  <c r="K117" i="19" s="1"/>
  <c r="W73" i="21"/>
  <c r="K88" i="19" s="1"/>
  <c r="V73" i="21"/>
  <c r="J88" i="19" s="1"/>
  <c r="C166" s="1"/>
  <c r="W85" i="21"/>
  <c r="K102" i="19" s="1"/>
  <c r="Y111" i="21"/>
  <c r="M132" i="19" s="1"/>
  <c r="W111" i="21"/>
  <c r="K132" i="19" s="1"/>
  <c r="Y124" i="21"/>
  <c r="M147" i="19" s="1"/>
  <c r="V48" i="21"/>
  <c r="J59" i="19" s="1"/>
  <c r="C164" s="1"/>
  <c r="Y48" i="21"/>
  <c r="M59" i="19" s="1"/>
  <c r="W124" i="21"/>
  <c r="K147" i="19" s="1"/>
  <c r="W48" i="21"/>
  <c r="K59" i="19" s="1"/>
  <c r="V111" i="21"/>
  <c r="J132" i="19" s="1"/>
  <c r="C172" s="1"/>
  <c r="X48" i="21"/>
  <c r="L59" i="19" s="1"/>
  <c r="X73" i="21"/>
  <c r="L88" i="19" s="1"/>
  <c r="X61" i="21"/>
  <c r="L74" i="19" s="1"/>
  <c r="Y85" i="21"/>
  <c r="M102" i="19" s="1"/>
  <c r="X124" i="21"/>
  <c r="L147" i="19" s="1"/>
  <c r="Y73" i="21"/>
  <c r="M88" i="19" s="1"/>
  <c r="V85" i="21"/>
  <c r="J102" i="19" s="1"/>
  <c r="C170" s="1"/>
  <c r="V124" i="21"/>
  <c r="J147" i="19" s="1"/>
  <c r="F172" s="1"/>
  <c r="F147" i="21" s="1"/>
  <c r="X98"/>
  <c r="L117" i="19" s="1"/>
  <c r="X123" i="21"/>
  <c r="L146" i="19" s="1"/>
  <c r="Y98" i="21"/>
  <c r="M117" i="19" s="1"/>
  <c r="X36" i="21"/>
  <c r="L45" i="19" s="1"/>
  <c r="V98" i="21"/>
  <c r="J117" i="19" s="1"/>
  <c r="C176" s="1"/>
  <c r="W36" i="21"/>
  <c r="K45" i="19" s="1"/>
  <c r="Y36" i="21"/>
  <c r="M45" i="19" s="1"/>
  <c r="W60" i="21"/>
  <c r="K73" i="19" s="1"/>
  <c r="Y123" i="21"/>
  <c r="M146" i="19" s="1"/>
  <c r="X60" i="21"/>
  <c r="L73" i="19" s="1"/>
  <c r="I146"/>
  <c r="Y60" i="21"/>
  <c r="M73" i="19" s="1"/>
  <c r="V123" i="21"/>
  <c r="J146" i="19" s="1"/>
  <c r="C178" s="1"/>
  <c r="V60" i="21"/>
  <c r="J73" i="19" s="1"/>
  <c r="C160" s="1"/>
  <c r="V61" i="21"/>
  <c r="J74" i="19" s="1"/>
  <c r="F166" s="1"/>
  <c r="F141" i="21" s="1"/>
  <c r="X112"/>
  <c r="L133" i="19" s="1"/>
  <c r="W61" i="21"/>
  <c r="K74" i="19" s="1"/>
  <c r="Y61" i="21"/>
  <c r="M74" i="19" s="1"/>
  <c r="X87" i="21"/>
  <c r="L104" i="19" s="1"/>
  <c r="I104"/>
  <c r="V125" i="21"/>
  <c r="J148" i="19" s="1"/>
  <c r="Y125" i="21"/>
  <c r="M148" i="19" s="1"/>
  <c r="X125" i="21"/>
  <c r="L148" i="19" s="1"/>
  <c r="I148"/>
  <c r="W125" i="21"/>
  <c r="K148" i="19" s="1"/>
  <c r="X74" i="21"/>
  <c r="L89" i="19" s="1"/>
  <c r="I89"/>
  <c r="Y88" i="21"/>
  <c r="M105" i="19" s="1"/>
  <c r="I105"/>
  <c r="W37" i="21"/>
  <c r="K46" i="19" s="1"/>
  <c r="I46"/>
  <c r="V86" i="21"/>
  <c r="J103" i="19" s="1"/>
  <c r="F176" s="1"/>
  <c r="F151" i="21" s="1"/>
  <c r="I103" i="19"/>
  <c r="I149"/>
  <c r="X126" i="21"/>
  <c r="L149" i="19" s="1"/>
  <c r="W126" i="21"/>
  <c r="K149" i="19" s="1"/>
  <c r="V126" i="21"/>
  <c r="J149" i="19" s="1"/>
  <c r="Y126" i="21"/>
  <c r="M149" i="19" s="1"/>
  <c r="W112" i="21"/>
  <c r="K133" i="19" s="1"/>
  <c r="I133"/>
  <c r="V87" i="21"/>
  <c r="J104" i="19" s="1"/>
  <c r="V74" i="21"/>
  <c r="J89" i="19" s="1"/>
  <c r="F160" s="1"/>
  <c r="F135" i="21" s="1"/>
  <c r="Y87"/>
  <c r="M104" i="19" s="1"/>
  <c r="X86" i="21"/>
  <c r="L103" i="19" s="1"/>
  <c r="X37" i="21"/>
  <c r="L46" i="19" s="1"/>
  <c r="V88" i="21"/>
  <c r="J105" i="19" s="1"/>
  <c r="W74" i="21"/>
  <c r="K89" i="19" s="1"/>
  <c r="V37" i="21"/>
  <c r="J46" i="19" s="1"/>
  <c r="F164" s="1"/>
  <c r="F139" i="21" s="1"/>
  <c r="W86"/>
  <c r="K103" i="19" s="1"/>
  <c r="W87" i="21"/>
  <c r="K104" i="19" s="1"/>
  <c r="Y37" i="21"/>
  <c r="M46" i="19" s="1"/>
  <c r="V112" i="21"/>
  <c r="J133" i="19" s="1"/>
  <c r="F178" s="1"/>
  <c r="F153" i="21" s="1"/>
  <c r="Y74"/>
  <c r="M89" i="19" s="1"/>
  <c r="T75" i="21"/>
  <c r="U75" s="1"/>
  <c r="I90" i="19" s="1"/>
  <c r="W88" i="21"/>
  <c r="K105" i="19" s="1"/>
  <c r="T76" i="21"/>
  <c r="U76" s="1"/>
  <c r="I91" i="19" s="1"/>
  <c r="X88" i="21"/>
  <c r="L105" i="19" s="1"/>
  <c r="U99" i="21"/>
  <c r="I118" i="19" s="1"/>
  <c r="T100" i="21"/>
  <c r="U38"/>
  <c r="I47" i="19" s="1"/>
  <c r="T39" i="21"/>
  <c r="U39" s="1"/>
  <c r="I48" i="19" s="1"/>
  <c r="U113" i="21"/>
  <c r="I134" i="19" s="1"/>
  <c r="T114" i="21"/>
  <c r="U114" s="1"/>
  <c r="I135" i="19" s="1"/>
  <c r="U62" i="21"/>
  <c r="I75" i="19" s="1"/>
  <c r="T63" i="21"/>
  <c r="U63" s="1"/>
  <c r="I76" i="19" s="1"/>
  <c r="V49" i="21"/>
  <c r="J60" i="19" s="1"/>
  <c r="F158" s="1"/>
  <c r="F133" i="21" s="1"/>
  <c r="Y49"/>
  <c r="M60" i="19" s="1"/>
  <c r="X49" i="21"/>
  <c r="L60" i="19" s="1"/>
  <c r="W49" i="21"/>
  <c r="K60" i="19" s="1"/>
  <c r="T50" i="21"/>
  <c r="G160" i="19" l="1"/>
  <c r="C135" i="21"/>
  <c r="G172" i="19"/>
  <c r="C147" i="21"/>
  <c r="C139"/>
  <c r="G164" i="19"/>
  <c r="C133" i="21"/>
  <c r="G158" i="19"/>
  <c r="G178"/>
  <c r="C153" i="21"/>
  <c r="C151"/>
  <c r="G176" i="19"/>
  <c r="C145" i="21"/>
  <c r="G166" i="19"/>
  <c r="C141" i="21"/>
  <c r="X38"/>
  <c r="L47" i="19" s="1"/>
  <c r="V38" i="21"/>
  <c r="J47" i="19" s="1"/>
  <c r="Y38" i="21"/>
  <c r="M47" i="19" s="1"/>
  <c r="U100" i="21"/>
  <c r="I119" i="19" s="1"/>
  <c r="T101" i="21"/>
  <c r="U101" s="1"/>
  <c r="I120" i="19" s="1"/>
  <c r="V113" i="21"/>
  <c r="J134" i="19" s="1"/>
  <c r="Y113" i="21"/>
  <c r="M134" i="19" s="1"/>
  <c r="X113" i="21"/>
  <c r="L134" i="19" s="1"/>
  <c r="W113" i="21"/>
  <c r="K134" i="19" s="1"/>
  <c r="Y99" i="21"/>
  <c r="M118" i="19" s="1"/>
  <c r="X99" i="21"/>
  <c r="L118" i="19" s="1"/>
  <c r="W99" i="21"/>
  <c r="K118" i="19" s="1"/>
  <c r="V99" i="21"/>
  <c r="J118" i="19" s="1"/>
  <c r="F170" s="1"/>
  <c r="F145" i="21" s="1"/>
  <c r="Y63"/>
  <c r="M76" i="19" s="1"/>
  <c r="X63" i="21"/>
  <c r="L76" i="19" s="1"/>
  <c r="W63" i="21"/>
  <c r="K76" i="19" s="1"/>
  <c r="V63" i="21"/>
  <c r="J76" i="19" s="1"/>
  <c r="X39" i="21"/>
  <c r="L48" i="19" s="1"/>
  <c r="Y39" i="21"/>
  <c r="M48" i="19" s="1"/>
  <c r="W39" i="21"/>
  <c r="K48" i="19" s="1"/>
  <c r="V39" i="21"/>
  <c r="J48" i="19" s="1"/>
  <c r="X62" i="21"/>
  <c r="L75" i="19" s="1"/>
  <c r="W62" i="21"/>
  <c r="K75" i="19" s="1"/>
  <c r="V62" i="21"/>
  <c r="J75" i="19" s="1"/>
  <c r="Y62" i="21"/>
  <c r="M75" i="19" s="1"/>
  <c r="X76" i="21"/>
  <c r="L91" i="19" s="1"/>
  <c r="W76" i="21"/>
  <c r="K91" i="19" s="1"/>
  <c r="V76" i="21"/>
  <c r="J91" i="19" s="1"/>
  <c r="Y76" i="21"/>
  <c r="M91" i="19" s="1"/>
  <c r="U50" i="21"/>
  <c r="T51"/>
  <c r="U51" s="1"/>
  <c r="I62" i="19" s="1"/>
  <c r="W75" i="21"/>
  <c r="K90" i="19" s="1"/>
  <c r="V75" i="21"/>
  <c r="J90" i="19" s="1"/>
  <c r="Y75" i="21"/>
  <c r="M90" i="19" s="1"/>
  <c r="X75" i="21"/>
  <c r="L90" i="19" s="1"/>
  <c r="V114" i="21"/>
  <c r="J135" i="19" s="1"/>
  <c r="Y114" i="21"/>
  <c r="M135" i="19" s="1"/>
  <c r="X114" i="21"/>
  <c r="L135" i="19" s="1"/>
  <c r="W114" i="21"/>
  <c r="K135" i="19" s="1"/>
  <c r="W38" i="21"/>
  <c r="K47" i="19" s="1"/>
  <c r="J260" i="21" l="1"/>
  <c r="J259"/>
  <c r="J254"/>
  <c r="J251"/>
  <c r="J256"/>
  <c r="J237"/>
  <c r="J249"/>
  <c r="J258"/>
  <c r="J262"/>
  <c r="J255"/>
  <c r="J261"/>
  <c r="J248"/>
  <c r="J245"/>
  <c r="J247"/>
  <c r="J252"/>
  <c r="J263"/>
  <c r="J238"/>
  <c r="J240"/>
  <c r="J235"/>
  <c r="J257"/>
  <c r="J236"/>
  <c r="J242"/>
  <c r="J243"/>
  <c r="J244"/>
  <c r="J250"/>
  <c r="J234"/>
  <c r="J239"/>
  <c r="J232"/>
  <c r="J233"/>
  <c r="J241"/>
  <c r="J253"/>
  <c r="J246"/>
  <c r="J201"/>
  <c r="J203"/>
  <c r="J207"/>
  <c r="J209"/>
  <c r="J211"/>
  <c r="J213"/>
  <c r="J215"/>
  <c r="J217"/>
  <c r="J219"/>
  <c r="J221"/>
  <c r="J223"/>
  <c r="J225"/>
  <c r="J227"/>
  <c r="J229"/>
  <c r="J199"/>
  <c r="J200"/>
  <c r="J202"/>
  <c r="J206"/>
  <c r="J208"/>
  <c r="J212"/>
  <c r="J214"/>
  <c r="J216"/>
  <c r="J218"/>
  <c r="J220"/>
  <c r="J224"/>
  <c r="J226"/>
  <c r="J228"/>
  <c r="J230"/>
  <c r="J204"/>
  <c r="L204" s="1"/>
  <c r="J222"/>
  <c r="L222" s="1"/>
  <c r="J210"/>
  <c r="L210" s="1"/>
  <c r="J205"/>
  <c r="L205" s="1"/>
  <c r="L241"/>
  <c r="L252"/>
  <c r="L260"/>
  <c r="L259"/>
  <c r="L254"/>
  <c r="L251"/>
  <c r="L256"/>
  <c r="L237"/>
  <c r="L249"/>
  <c r="L258"/>
  <c r="L262"/>
  <c r="L239"/>
  <c r="L248"/>
  <c r="L253"/>
  <c r="L246"/>
  <c r="L238"/>
  <c r="L240"/>
  <c r="L235"/>
  <c r="L257"/>
  <c r="L236"/>
  <c r="L242"/>
  <c r="L243"/>
  <c r="L244"/>
  <c r="L250"/>
  <c r="L234"/>
  <c r="L255"/>
  <c r="L261"/>
  <c r="L233"/>
  <c r="L232"/>
  <c r="L245"/>
  <c r="L247"/>
  <c r="L263"/>
  <c r="L199"/>
  <c r="L200"/>
  <c r="L201"/>
  <c r="L202"/>
  <c r="L203"/>
  <c r="L206"/>
  <c r="L207"/>
  <c r="L208"/>
  <c r="L209"/>
  <c r="L211"/>
  <c r="L212"/>
  <c r="L213"/>
  <c r="L214"/>
  <c r="L215"/>
  <c r="L216"/>
  <c r="L217"/>
  <c r="L218"/>
  <c r="L219"/>
  <c r="L220"/>
  <c r="L221"/>
  <c r="L223"/>
  <c r="L224"/>
  <c r="L225"/>
  <c r="L226"/>
  <c r="L227"/>
  <c r="L228"/>
  <c r="L229"/>
  <c r="L230"/>
  <c r="G170" i="19"/>
  <c r="D180" s="1"/>
  <c r="W50" i="21"/>
  <c r="K61" i="19" s="1"/>
  <c r="I61"/>
  <c r="X50" i="21"/>
  <c r="L61" i="19" s="1"/>
  <c r="Y50" i="21"/>
  <c r="M61" i="19" s="1"/>
  <c r="V50" i="21"/>
  <c r="J61" i="19" s="1"/>
  <c r="V101" i="21"/>
  <c r="J120" i="19" s="1"/>
  <c r="Y101" i="21"/>
  <c r="M120" i="19" s="1"/>
  <c r="X101" i="21"/>
  <c r="L120" i="19" s="1"/>
  <c r="W101" i="21"/>
  <c r="K120" i="19" s="1"/>
  <c r="V100" i="21"/>
  <c r="J119" i="19" s="1"/>
  <c r="Y100" i="21"/>
  <c r="M119" i="19" s="1"/>
  <c r="X100" i="21"/>
  <c r="L119" i="19" s="1"/>
  <c r="W100" i="21"/>
  <c r="K119" i="19" s="1"/>
  <c r="V51" i="21"/>
  <c r="J62" i="19" s="1"/>
  <c r="Y51" i="21"/>
  <c r="M62" i="19" s="1"/>
  <c r="X51" i="21"/>
  <c r="L62" i="19" s="1"/>
  <c r="W51" i="21"/>
  <c r="K62" i="19" s="1"/>
  <c r="N230" i="21" l="1"/>
  <c r="N252"/>
  <c r="N222"/>
  <c r="N263"/>
  <c r="N228"/>
  <c r="N226"/>
  <c r="N224"/>
  <c r="N221"/>
  <c r="N219"/>
  <c r="N217"/>
  <c r="N215"/>
  <c r="N213"/>
  <c r="N211"/>
  <c r="N209"/>
  <c r="N207"/>
  <c r="N205"/>
  <c r="N203"/>
  <c r="N201"/>
  <c r="N199"/>
  <c r="N245"/>
  <c r="N233"/>
  <c r="N255"/>
  <c r="N250"/>
  <c r="N243"/>
  <c r="N236"/>
  <c r="N235"/>
  <c r="N238"/>
  <c r="N253"/>
  <c r="N248"/>
  <c r="N262"/>
  <c r="N249"/>
  <c r="N256"/>
  <c r="N254"/>
  <c r="N260"/>
  <c r="N229"/>
  <c r="N227"/>
  <c r="N225"/>
  <c r="N223"/>
  <c r="N220"/>
  <c r="N218"/>
  <c r="N216"/>
  <c r="N214"/>
  <c r="N212"/>
  <c r="N210"/>
  <c r="N208"/>
  <c r="N206"/>
  <c r="N204"/>
  <c r="N202"/>
  <c r="N200"/>
  <c r="N247"/>
  <c r="N232"/>
  <c r="N261"/>
  <c r="N234"/>
  <c r="N244"/>
  <c r="N242"/>
  <c r="N257"/>
  <c r="N240"/>
  <c r="N246"/>
  <c r="N241"/>
  <c r="N239"/>
  <c r="N258"/>
  <c r="N237"/>
  <c r="N251"/>
  <c r="N259"/>
  <c r="S234" l="1"/>
  <c r="S236"/>
  <c r="S238"/>
  <c r="S240"/>
  <c r="S242"/>
  <c r="S244"/>
  <c r="S246"/>
  <c r="S248"/>
  <c r="S250"/>
  <c r="S252"/>
  <c r="S254"/>
  <c r="S256"/>
  <c r="S258"/>
  <c r="S260"/>
  <c r="S262"/>
  <c r="S232"/>
  <c r="F232" i="19" s="1"/>
  <c r="G232" s="1"/>
  <c r="S233" i="21"/>
  <c r="S235"/>
  <c r="S237"/>
  <c r="S239"/>
  <c r="S241"/>
  <c r="S243"/>
  <c r="S245"/>
  <c r="S247"/>
  <c r="S249"/>
  <c r="S251"/>
  <c r="S253"/>
  <c r="S255"/>
  <c r="S257"/>
  <c r="S259"/>
  <c r="S261"/>
  <c r="S263"/>
  <c r="S201"/>
  <c r="S203"/>
  <c r="S205"/>
  <c r="S207"/>
  <c r="S209"/>
  <c r="S211"/>
  <c r="S213"/>
  <c r="S215"/>
  <c r="S217"/>
  <c r="S219"/>
  <c r="S221"/>
  <c r="S223"/>
  <c r="S225"/>
  <c r="S227"/>
  <c r="S229"/>
  <c r="S199"/>
  <c r="F230" i="19" s="1"/>
  <c r="G230" s="1"/>
  <c r="D234" s="1"/>
  <c r="S200" i="21"/>
  <c r="S202"/>
  <c r="S204"/>
  <c r="S206"/>
  <c r="S208"/>
  <c r="S210"/>
  <c r="S212"/>
  <c r="S214"/>
  <c r="S216"/>
  <c r="S218"/>
  <c r="S220"/>
  <c r="S222"/>
  <c r="S224"/>
  <c r="S226"/>
  <c r="S228"/>
  <c r="S230"/>
</calcChain>
</file>

<file path=xl/sharedStrings.xml><?xml version="1.0" encoding="utf-8"?>
<sst xmlns="http://schemas.openxmlformats.org/spreadsheetml/2006/main" count="1006" uniqueCount="177">
  <si>
    <t>Uruguay</t>
  </si>
  <si>
    <t>Argentina</t>
  </si>
  <si>
    <t>Nigeria</t>
  </si>
  <si>
    <t>Serbia</t>
  </si>
  <si>
    <t>Honduras</t>
  </si>
  <si>
    <t>Paraguay</t>
  </si>
  <si>
    <t>Ghana</t>
  </si>
  <si>
    <t>Australia</t>
  </si>
  <si>
    <t>Portugal</t>
  </si>
  <si>
    <t>Chile</t>
  </si>
  <si>
    <t>FINAL</t>
  </si>
  <si>
    <t>South Africa</t>
  </si>
  <si>
    <t>Mexico</t>
  </si>
  <si>
    <t>France</t>
  </si>
  <si>
    <t>South Korea</t>
  </si>
  <si>
    <t>Greece</t>
  </si>
  <si>
    <t>England</t>
  </si>
  <si>
    <t>USA</t>
  </si>
  <si>
    <t>Algeria</t>
  </si>
  <si>
    <t>Slovenia</t>
  </si>
  <si>
    <t>Germany</t>
  </si>
  <si>
    <t>Netherlands</t>
  </si>
  <si>
    <t>Denmark</t>
  </si>
  <si>
    <t>Japan</t>
  </si>
  <si>
    <t>Cameroon</t>
  </si>
  <si>
    <t>Italy</t>
  </si>
  <si>
    <t>Slovakia</t>
  </si>
  <si>
    <t>Brazil</t>
  </si>
  <si>
    <t>North Korea</t>
  </si>
  <si>
    <t>Ivory Coast</t>
  </si>
  <si>
    <t>Spain</t>
  </si>
  <si>
    <t>Switzerland</t>
  </si>
  <si>
    <t>Select team</t>
  </si>
  <si>
    <t>Winner Gp A</t>
  </si>
  <si>
    <t>Winner Gp C</t>
  </si>
  <si>
    <t>Winner Gp B</t>
  </si>
  <si>
    <t>Winner Gp D</t>
  </si>
  <si>
    <t>Runner-up Gp B</t>
  </si>
  <si>
    <t>Runner-up Gp D</t>
  </si>
  <si>
    <t>Runner-up Gp A</t>
  </si>
  <si>
    <t>Runner-up Gp C</t>
  </si>
  <si>
    <t>Q/F 1</t>
  </si>
  <si>
    <t>Q/F 2</t>
  </si>
  <si>
    <t>Q/F 3</t>
  </si>
  <si>
    <t>Q/F 4</t>
  </si>
  <si>
    <t>Winner Q/F 1</t>
  </si>
  <si>
    <t>Winner Q/F 3</t>
  </si>
  <si>
    <t>Winner Q/F 2</t>
  </si>
  <si>
    <t>Winner Q/F 4</t>
  </si>
  <si>
    <t>SF 1</t>
  </si>
  <si>
    <t>SF 2</t>
  </si>
  <si>
    <t>Winner SF 1</t>
  </si>
  <si>
    <t>Winner SF 2</t>
  </si>
  <si>
    <t>Top Scorer</t>
  </si>
  <si>
    <t>NAME:</t>
  </si>
  <si>
    <t>EMAIL ADDRESS:</t>
  </si>
  <si>
    <t>YOUR BET</t>
  </si>
  <si>
    <t>New Zealand</t>
  </si>
  <si>
    <t>Russia</t>
  </si>
  <si>
    <t>Croatia</t>
  </si>
  <si>
    <t>Select</t>
  </si>
  <si>
    <t>POINTS</t>
  </si>
  <si>
    <t>F</t>
  </si>
  <si>
    <t>GD</t>
  </si>
  <si>
    <t>A</t>
  </si>
  <si>
    <t>GROUP A</t>
  </si>
  <si>
    <t>GROUP B</t>
  </si>
  <si>
    <t>GROUP C</t>
  </si>
  <si>
    <t>GROUP D</t>
  </si>
  <si>
    <t>QUARTER FINALS</t>
  </si>
  <si>
    <t>SEMI FINALS</t>
  </si>
  <si>
    <t>1st</t>
  </si>
  <si>
    <t>2nd</t>
  </si>
  <si>
    <t>3rd</t>
  </si>
  <si>
    <t>4th</t>
  </si>
  <si>
    <t>&lt;Team&gt;</t>
  </si>
  <si>
    <t>&lt;Player&gt;</t>
  </si>
  <si>
    <t>GROUP H</t>
  </si>
  <si>
    <t>GROUP G</t>
  </si>
  <si>
    <t>GROUP F</t>
  </si>
  <si>
    <t>GROUP E</t>
  </si>
  <si>
    <t>Thursday, 12 June 2014</t>
  </si>
  <si>
    <t>Sunday, 1 July 2014</t>
  </si>
  <si>
    <t>Friday, 13 June 2014</t>
  </si>
  <si>
    <t>Tuesday, 17 June 2014</t>
  </si>
  <si>
    <t>Wednesday, 18 June 2014</t>
  </si>
  <si>
    <t>Monday, 23 June 2014</t>
  </si>
  <si>
    <t>Firday, 13 June 2014</t>
  </si>
  <si>
    <t>Colombia</t>
  </si>
  <si>
    <t>Côte d'Ivoire</t>
  </si>
  <si>
    <t>Saturday, 14 June 2014</t>
  </si>
  <si>
    <t>Thursday, 19 June 2014</t>
  </si>
  <si>
    <t>Tuesday, 24 June 2014</t>
  </si>
  <si>
    <t>Costa Rica</t>
  </si>
  <si>
    <t>Friday, 20 June 2014</t>
  </si>
  <si>
    <t>Ecuador</t>
  </si>
  <si>
    <t>Sunday, 15 June 2014</t>
  </si>
  <si>
    <t>Bosnia and Herzegovina</t>
  </si>
  <si>
    <t>Iran</t>
  </si>
  <si>
    <t>Saturday, 21 June 2014</t>
  </si>
  <si>
    <t>Monday, 16 June 2014</t>
  </si>
  <si>
    <t>Wednesday, 25 June 2014</t>
  </si>
  <si>
    <t>Sunday, 22 June 2014</t>
  </si>
  <si>
    <t>Thursday, 26 June 2014</t>
  </si>
  <si>
    <t>Korea Republic</t>
  </si>
  <si>
    <t>Belgium</t>
  </si>
  <si>
    <t>ROUND OF 16</t>
  </si>
  <si>
    <t>Saturday, 28 June 2014</t>
  </si>
  <si>
    <t>Sunday, 29 June 2014</t>
  </si>
  <si>
    <t>Monday, 30 June 2014</t>
  </si>
  <si>
    <t>Winner Gp E</t>
  </si>
  <si>
    <t>Winner Gp G</t>
  </si>
  <si>
    <t>Runner-up Gp F</t>
  </si>
  <si>
    <t>Runner-up Gp H</t>
  </si>
  <si>
    <t>Tuesday, 01 July 2014</t>
  </si>
  <si>
    <t>Winner Gp F</t>
  </si>
  <si>
    <t>Winner Gp H</t>
  </si>
  <si>
    <t>Runner-up Gp E</t>
  </si>
  <si>
    <t>Runner-up Gp G</t>
  </si>
  <si>
    <t>R16 1</t>
  </si>
  <si>
    <t>R16 2</t>
  </si>
  <si>
    <t>R16 3</t>
  </si>
  <si>
    <t>R16 4</t>
  </si>
  <si>
    <t>R16 5</t>
  </si>
  <si>
    <t>R16 6</t>
  </si>
  <si>
    <t xml:space="preserve">R16 7 </t>
  </si>
  <si>
    <t>R16 8</t>
  </si>
  <si>
    <t>Winner R16 1</t>
  </si>
  <si>
    <t>Winner R16 2</t>
  </si>
  <si>
    <t>Winner R16 4</t>
  </si>
  <si>
    <t>Winner R16 3</t>
  </si>
  <si>
    <t>Winner R16 5</t>
  </si>
  <si>
    <t>Winner R16 6</t>
  </si>
  <si>
    <t>Friday, 4th July 2014</t>
  </si>
  <si>
    <t>Saturday, 5th July 2014</t>
  </si>
  <si>
    <t>Winner R16 7</t>
  </si>
  <si>
    <t>Winner R16 8</t>
  </si>
  <si>
    <t>Tuesday, 8th July 2014</t>
  </si>
  <si>
    <t>Wednesday, 9th July 2014</t>
  </si>
  <si>
    <t>THIRD-PLACE MATCH</t>
  </si>
  <si>
    <t>Loser SF 2</t>
  </si>
  <si>
    <t>Loser SF 1</t>
  </si>
  <si>
    <t>World Cup WINNER</t>
  </si>
  <si>
    <t>Tuesday, 25 June 2014</t>
  </si>
  <si>
    <t>QUARTER FINAL</t>
  </si>
  <si>
    <t>SEMI-FINAL</t>
  </si>
  <si>
    <t>CONTACT DETAILS</t>
  </si>
  <si>
    <t>COMPETITION DETAILS</t>
  </si>
  <si>
    <t>NICKNAME:</t>
  </si>
  <si>
    <t>TEAM:</t>
  </si>
  <si>
    <t>(Optional)</t>
  </si>
  <si>
    <t>(Mandatory)</t>
  </si>
  <si>
    <t>See teams</t>
  </si>
  <si>
    <r>
      <t xml:space="preserve">Least goals conceded </t>
    </r>
    <r>
      <rPr>
        <b/>
        <i/>
        <sz val="14"/>
        <rFont val="Calibri"/>
        <family val="2"/>
      </rPr>
      <t>(team)</t>
    </r>
  </si>
  <si>
    <r>
      <t xml:space="preserve">Top Scorer </t>
    </r>
    <r>
      <rPr>
        <b/>
        <i/>
        <sz val="14"/>
        <rFont val="Calibri"/>
        <family val="2"/>
      </rPr>
      <t>(team)</t>
    </r>
  </si>
  <si>
    <t>Predicting a DRAW</t>
  </si>
  <si>
    <t>If you predict a draw for a 'Semi-final' match the team on the left will be automatically selected as the team qualifaying for the Semi-finals.
Note that you can select another team manually.</t>
  </si>
  <si>
    <t>Please note that if you predict a draw for a 'Quarter final' match the team on the left will be automatically selected as the team qualifaying for the Semi-finals.
If you wish, you can change the automatic selection by selecting another team from the drop down list manually.</t>
  </si>
  <si>
    <t>If you predict a draw for the 'Final' the team on the left will be automatically selected as the World Cup winner.
Note that you can select another team manually.</t>
  </si>
  <si>
    <t>B</t>
  </si>
  <si>
    <t>C</t>
  </si>
  <si>
    <t>D</t>
  </si>
  <si>
    <t>E</t>
  </si>
  <si>
    <t>G</t>
  </si>
  <si>
    <t>H</t>
  </si>
  <si>
    <t>ALL</t>
  </si>
  <si>
    <t xml:space="preserve">B </t>
  </si>
  <si>
    <t>The ranking of each team in each group has been determined as follows:
1. Greatest number of points
2. Greatest goal difference
3. Greatest number of goals scored
If more than one team remain level after applying the above criteria, their ranking has been determined by alphabetical order. If you wish, you can change the team qualified manually.</t>
  </si>
  <si>
    <t>Groups' winners and runners-up</t>
  </si>
  <si>
    <t>Please note that if you predict a draw for a 'Round of 16' match the team on the left will be automatically selected as the team qualifaying for the Quarter finals.
For instance, if you predict a draw in row 158 ('R16 1' match) the 'Winner GP A' would be automatically selected as the team qualifiying for the quearter finals.
If you wish, you can change the automatic selection by selecting another team from the drop down list manually.</t>
  </si>
  <si>
    <t>R16-1 &amp; R16-3</t>
  </si>
  <si>
    <t>R16-2 &amp; R16-4</t>
  </si>
  <si>
    <t>R16-5 &amp; R16-7</t>
  </si>
  <si>
    <t>R16-6 &amp; R16-8</t>
  </si>
  <si>
    <t>TEAM</t>
  </si>
  <si>
    <t>Goals scored</t>
  </si>
  <si>
    <t>Goals conceded</t>
  </si>
</sst>
</file>

<file path=xl/styles.xml><?xml version="1.0" encoding="utf-8"?>
<styleSheet xmlns="http://schemas.openxmlformats.org/spreadsheetml/2006/main">
  <numFmts count="1">
    <numFmt numFmtId="164" formatCode="0.000000000000"/>
  </numFmts>
  <fonts count="35">
    <font>
      <sz val="11"/>
      <color theme="1"/>
      <name val="Calibri"/>
      <family val="2"/>
      <scheme val="minor"/>
    </font>
    <font>
      <b/>
      <sz val="10"/>
      <name val="Arial"/>
      <family val="2"/>
    </font>
    <font>
      <sz val="11"/>
      <name val="Calibri"/>
      <family val="2"/>
      <scheme val="minor"/>
    </font>
    <font>
      <b/>
      <sz val="11"/>
      <name val="Calibri"/>
      <family val="2"/>
    </font>
    <font>
      <b/>
      <sz val="11"/>
      <name val="Calibri"/>
      <family val="2"/>
      <scheme val="minor"/>
    </font>
    <font>
      <b/>
      <sz val="14"/>
      <name val="Calibri"/>
      <family val="2"/>
    </font>
    <font>
      <b/>
      <i/>
      <u/>
      <sz val="12"/>
      <name val="Calibri"/>
      <family val="2"/>
    </font>
    <font>
      <i/>
      <sz val="11"/>
      <name val="Calibri"/>
      <family val="2"/>
      <scheme val="minor"/>
    </font>
    <font>
      <b/>
      <i/>
      <sz val="11"/>
      <name val="Calibri"/>
      <family val="2"/>
      <scheme val="minor"/>
    </font>
    <font>
      <i/>
      <sz val="14"/>
      <name val="Calibri"/>
      <family val="2"/>
      <scheme val="minor"/>
    </font>
    <font>
      <u/>
      <sz val="11"/>
      <color theme="10"/>
      <name val="Calibri"/>
      <family val="2"/>
      <scheme val="minor"/>
    </font>
    <font>
      <i/>
      <sz val="14"/>
      <name val="Calibri"/>
      <family val="2"/>
    </font>
    <font>
      <b/>
      <i/>
      <u/>
      <sz val="12"/>
      <color theme="0"/>
      <name val="Calibri"/>
      <family val="2"/>
    </font>
    <font>
      <b/>
      <sz val="12"/>
      <color theme="0"/>
      <name val="Calibri"/>
      <family val="2"/>
    </font>
    <font>
      <sz val="12"/>
      <color theme="0"/>
      <name val="Calibri"/>
      <family val="2"/>
      <scheme val="minor"/>
    </font>
    <font>
      <b/>
      <u/>
      <sz val="22"/>
      <name val="Calibri"/>
      <family val="2"/>
    </font>
    <font>
      <b/>
      <i/>
      <u/>
      <sz val="14"/>
      <name val="Calibri"/>
      <family val="2"/>
    </font>
    <font>
      <b/>
      <sz val="11"/>
      <color theme="1"/>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2"/>
      <color rgb="FFFF0000"/>
      <name val="Calibri"/>
      <family val="2"/>
    </font>
    <font>
      <sz val="14"/>
      <name val="Calibri"/>
      <family val="2"/>
      <scheme val="minor"/>
    </font>
    <font>
      <b/>
      <sz val="11"/>
      <color rgb="FF004376"/>
      <name val="Calibri"/>
      <family val="2"/>
      <scheme val="minor"/>
    </font>
    <font>
      <b/>
      <sz val="12"/>
      <color theme="0"/>
      <name val="Calibri"/>
      <family val="2"/>
      <scheme val="minor"/>
    </font>
    <font>
      <i/>
      <sz val="11"/>
      <color rgb="FFFF0000"/>
      <name val="Calibri"/>
      <family val="2"/>
      <scheme val="minor"/>
    </font>
    <font>
      <b/>
      <i/>
      <sz val="14"/>
      <name val="Calibri"/>
      <family val="2"/>
    </font>
    <font>
      <sz val="12"/>
      <name val="Calibri"/>
      <family val="2"/>
      <scheme val="minor"/>
    </font>
    <font>
      <b/>
      <sz val="12"/>
      <name val="Calibri"/>
      <family val="2"/>
      <scheme val="minor"/>
    </font>
    <font>
      <sz val="11"/>
      <color theme="10"/>
      <name val="Calibri"/>
      <family val="2"/>
      <scheme val="minor"/>
    </font>
    <font>
      <b/>
      <u/>
      <sz val="22"/>
      <color theme="0"/>
      <name val="Calibri"/>
      <family val="2"/>
    </font>
    <font>
      <b/>
      <u/>
      <sz val="22"/>
      <color rgb="FFFFFFFF"/>
      <name val="Calibri"/>
      <family val="2"/>
    </font>
    <font>
      <b/>
      <i/>
      <u/>
      <sz val="12"/>
      <color rgb="FFFFFFFF"/>
      <name val="Calibri"/>
      <family val="2"/>
    </font>
    <font>
      <b/>
      <sz val="12"/>
      <name val="Calibri"/>
      <family val="2"/>
    </font>
    <font>
      <b/>
      <i/>
      <u/>
      <sz val="14"/>
      <color rgb="FFFFFFFF"/>
      <name val="Calibri"/>
      <family val="2"/>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9.9978637043366805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rgb="FFF2F2F2"/>
        <bgColor indexed="64"/>
      </patternFill>
    </fill>
    <fill>
      <gradientFill degree="90">
        <stop position="0">
          <color theme="5"/>
        </stop>
        <stop position="0.5">
          <color theme="0" tint="-5.0965910824915313E-2"/>
        </stop>
        <stop position="1">
          <color theme="5"/>
        </stop>
      </gradientFill>
    </fill>
    <fill>
      <patternFill patternType="solid">
        <fgColor rgb="FFEAEAEA"/>
        <bgColor indexed="64"/>
      </patternFill>
    </fill>
    <fill>
      <patternFill patternType="solid">
        <fgColor rgb="FFD0D0D0"/>
        <bgColor indexed="64"/>
      </patternFill>
    </fill>
    <fill>
      <patternFill patternType="solid">
        <fgColor rgb="FFE0E0E0"/>
        <bgColor indexed="64"/>
      </patternFill>
    </fill>
    <fill>
      <patternFill patternType="solid">
        <fgColor theme="9" tint="0.59999389629810485"/>
        <bgColor indexed="64"/>
      </patternFill>
    </fill>
    <fill>
      <patternFill patternType="solid">
        <fgColor rgb="FFDDDDDD"/>
        <bgColor indexed="64"/>
      </patternFill>
    </fill>
    <fill>
      <gradientFill degree="90">
        <stop position="0">
          <color theme="6"/>
        </stop>
        <stop position="0.5">
          <color theme="2"/>
        </stop>
        <stop position="1">
          <color theme="6"/>
        </stop>
      </gradientFill>
    </fill>
    <fill>
      <patternFill patternType="solid">
        <fgColor rgb="FFFFFF00"/>
        <bgColor indexed="64"/>
      </patternFill>
    </fill>
    <fill>
      <patternFill patternType="solid">
        <fgColor theme="0" tint="-0.34998626667073579"/>
        <bgColor indexed="64"/>
      </patternFill>
    </fill>
    <fill>
      <patternFill patternType="solid">
        <fgColor theme="2"/>
        <bgColor indexed="64"/>
      </patternFill>
    </fill>
    <fill>
      <patternFill patternType="solid">
        <fgColor rgb="FFFFC000"/>
        <bgColor indexed="64"/>
      </patternFill>
    </fill>
    <fill>
      <patternFill patternType="solid">
        <fgColor rgb="FF00B0F0"/>
        <bgColor indexed="64"/>
      </patternFill>
    </fill>
    <fill>
      <patternFill patternType="solid">
        <fgColor rgb="FFCCCCFF"/>
        <bgColor indexed="64"/>
      </patternFill>
    </fill>
    <fill>
      <patternFill patternType="solid">
        <fgColor rgb="FF003366"/>
        <bgColor indexed="64"/>
      </patternFill>
    </fill>
    <fill>
      <gradientFill degree="90">
        <stop position="0">
          <color rgb="FF003366"/>
        </stop>
        <stop position="0.5">
          <color rgb="FF336699"/>
        </stop>
        <stop position="1">
          <color rgb="FF003366"/>
        </stop>
      </gradientFill>
    </fill>
    <fill>
      <patternFill patternType="solid">
        <fgColor rgb="FFE5E5FF"/>
        <bgColor indexed="64"/>
      </patternFill>
    </fill>
    <fill>
      <patternFill patternType="solid">
        <fgColor rgb="FFEFEFFF"/>
        <bgColor indexed="64"/>
      </patternFill>
    </fill>
    <fill>
      <patternFill patternType="solid">
        <fgColor rgb="FFCDCDFF"/>
        <bgColor indexed="64"/>
      </patternFill>
    </fill>
    <fill>
      <gradientFill degree="90">
        <stop position="0">
          <color rgb="FF00172E"/>
        </stop>
        <stop position="0.5">
          <color rgb="FF2C5884"/>
        </stop>
        <stop position="1">
          <color rgb="FF00172E"/>
        </stop>
      </gradientFill>
    </fill>
    <fill>
      <gradientFill degree="90">
        <stop position="0">
          <color rgb="FF000D1A"/>
        </stop>
        <stop position="0.5">
          <color rgb="FF1D3A57"/>
        </stop>
        <stop position="1">
          <color rgb="FF000D1A"/>
        </stop>
      </gradientFill>
    </fill>
    <fill>
      <patternFill patternType="solid">
        <fgColor rgb="FFCED9FE"/>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Dashed">
        <color indexed="64"/>
      </right>
      <top/>
      <bottom style="hair">
        <color indexed="64"/>
      </bottom>
      <diagonal/>
    </border>
    <border>
      <left/>
      <right/>
      <top/>
      <bottom style="hair">
        <color indexed="64"/>
      </bottom>
      <diagonal/>
    </border>
    <border>
      <left style="mediumDashed">
        <color indexed="64"/>
      </left>
      <right/>
      <top style="hair">
        <color indexed="64"/>
      </top>
      <bottom/>
      <diagonal/>
    </border>
    <border>
      <left/>
      <right/>
      <top style="hair">
        <color indexed="64"/>
      </top>
      <bottom/>
      <diagonal/>
    </border>
    <border>
      <left/>
      <right style="mediumDashed">
        <color indexed="64"/>
      </right>
      <top style="hair">
        <color indexed="64"/>
      </top>
      <bottom/>
      <diagonal/>
    </border>
    <border>
      <left style="mediumDashed">
        <color indexed="64"/>
      </left>
      <right/>
      <top/>
      <bottom style="hair">
        <color indexed="64"/>
      </bottom>
      <diagonal/>
    </border>
    <border>
      <left style="mediumDashed">
        <color indexed="64"/>
      </left>
      <right/>
      <top style="hair">
        <color indexed="64"/>
      </top>
      <bottom style="hair">
        <color indexed="64"/>
      </bottom>
      <diagonal/>
    </border>
    <border>
      <left/>
      <right/>
      <top style="hair">
        <color indexed="64"/>
      </top>
      <bottom style="hair">
        <color indexed="64"/>
      </bottom>
      <diagonal/>
    </border>
    <border>
      <left/>
      <right style="mediumDashed">
        <color indexed="64"/>
      </right>
      <top style="hair">
        <color indexed="64"/>
      </top>
      <bottom style="hair">
        <color indexed="64"/>
      </bottom>
      <diagonal/>
    </border>
    <border>
      <left/>
      <right/>
      <top style="thin">
        <color indexed="64"/>
      </top>
      <bottom style="thin">
        <color indexed="64"/>
      </bottom>
      <diagonal/>
    </border>
    <border>
      <left/>
      <right style="mediumDashed">
        <color indexed="64"/>
      </right>
      <top style="mediumDashed">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Dot">
        <color indexed="64"/>
      </left>
      <right/>
      <top style="hair">
        <color indexed="64"/>
      </top>
      <bottom/>
      <diagonal/>
    </border>
    <border>
      <left style="mediumDashDot">
        <color indexed="64"/>
      </left>
      <right/>
      <top/>
      <bottom/>
      <diagonal/>
    </border>
    <border>
      <left style="mediumDashDot">
        <color indexed="64"/>
      </left>
      <right/>
      <top/>
      <bottom style="hair">
        <color indexed="64"/>
      </bottom>
      <diagonal/>
    </border>
    <border>
      <left style="mediumDashed">
        <color indexed="64"/>
      </left>
      <right/>
      <top style="dotted">
        <color indexed="64"/>
      </top>
      <bottom style="dotted">
        <color indexed="64"/>
      </bottom>
      <diagonal/>
    </border>
    <border>
      <left/>
      <right/>
      <top style="dotted">
        <color indexed="64"/>
      </top>
      <bottom style="dotted">
        <color indexed="64"/>
      </bottom>
      <diagonal/>
    </border>
    <border>
      <left/>
      <right style="mediumDash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Dashed">
        <color indexed="64"/>
      </left>
      <right/>
      <top style="dotted">
        <color indexed="64"/>
      </top>
      <bottom style="mediumDashed">
        <color indexed="64"/>
      </bottom>
      <diagonal/>
    </border>
  </borders>
  <cellStyleXfs count="2">
    <xf numFmtId="0" fontId="0" fillId="0" borderId="0"/>
    <xf numFmtId="0" fontId="10" fillId="0" borderId="0" applyNumberFormat="0" applyFill="0" applyBorder="0" applyAlignment="0" applyProtection="0"/>
  </cellStyleXfs>
  <cellXfs count="349">
    <xf numFmtId="0" fontId="0" fillId="0" borderId="0" xfId="0"/>
    <xf numFmtId="0" fontId="8" fillId="2" borderId="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protection locked="0"/>
    </xf>
    <xf numFmtId="0" fontId="2" fillId="3" borderId="10" xfId="0" applyFont="1" applyFill="1" applyBorder="1" applyAlignment="1" applyProtection="1">
      <alignment horizontal="center"/>
    </xf>
    <xf numFmtId="0" fontId="2" fillId="3" borderId="0" xfId="0" applyFont="1" applyFill="1" applyBorder="1" applyAlignment="1" applyProtection="1">
      <alignment horizontal="center"/>
    </xf>
    <xf numFmtId="0" fontId="2" fillId="3" borderId="0" xfId="0" applyFont="1" applyFill="1" applyBorder="1" applyProtection="1"/>
    <xf numFmtId="0" fontId="2" fillId="3" borderId="6" xfId="0" applyFont="1" applyFill="1" applyBorder="1" applyProtection="1"/>
    <xf numFmtId="0" fontId="3" fillId="3" borderId="0" xfId="0" applyFont="1" applyFill="1" applyBorder="1" applyAlignment="1" applyProtection="1">
      <alignment horizontal="left"/>
    </xf>
    <xf numFmtId="0" fontId="7" fillId="3" borderId="0" xfId="0" applyFont="1" applyFill="1" applyBorder="1" applyAlignment="1" applyProtection="1">
      <alignment horizontal="center"/>
    </xf>
    <xf numFmtId="0" fontId="2" fillId="3" borderId="20" xfId="0" applyFont="1" applyFill="1" applyBorder="1" applyAlignment="1" applyProtection="1">
      <alignment horizontal="center"/>
    </xf>
    <xf numFmtId="0" fontId="2" fillId="3" borderId="16" xfId="0" applyFont="1" applyFill="1" applyBorder="1" applyAlignment="1" applyProtection="1">
      <alignment horizontal="center"/>
    </xf>
    <xf numFmtId="0" fontId="2" fillId="3" borderId="16" xfId="0" applyFont="1" applyFill="1" applyBorder="1" applyProtection="1"/>
    <xf numFmtId="0" fontId="2" fillId="3" borderId="15" xfId="0" applyFont="1" applyFill="1" applyBorder="1" applyProtection="1"/>
    <xf numFmtId="0" fontId="2" fillId="3" borderId="14" xfId="0" applyFont="1" applyFill="1" applyBorder="1" applyProtection="1"/>
    <xf numFmtId="0" fontId="2" fillId="4" borderId="0" xfId="0" applyFont="1" applyFill="1" applyAlignment="1" applyProtection="1">
      <alignment horizontal="center"/>
    </xf>
    <xf numFmtId="0" fontId="2" fillId="4" borderId="0" xfId="0" applyFont="1" applyFill="1" applyProtection="1"/>
    <xf numFmtId="0" fontId="2" fillId="4" borderId="6" xfId="0" applyFont="1" applyFill="1" applyBorder="1" applyAlignment="1" applyProtection="1">
      <alignment horizontal="center"/>
    </xf>
    <xf numFmtId="0" fontId="2" fillId="4" borderId="0" xfId="0" applyFont="1" applyFill="1" applyBorder="1" applyAlignment="1" applyProtection="1">
      <alignment horizontal="center"/>
    </xf>
    <xf numFmtId="0" fontId="2" fillId="4" borderId="6" xfId="0" applyFont="1" applyFill="1" applyBorder="1" applyAlignment="1" applyProtection="1">
      <alignment horizontal="left"/>
    </xf>
    <xf numFmtId="0" fontId="2" fillId="4" borderId="0" xfId="0" applyFont="1" applyFill="1" applyBorder="1" applyAlignment="1" applyProtection="1">
      <alignment horizontal="left"/>
    </xf>
    <xf numFmtId="0" fontId="3" fillId="4" borderId="0" xfId="0" applyFont="1" applyFill="1" applyBorder="1" applyAlignment="1" applyProtection="1">
      <alignment horizontal="left"/>
    </xf>
    <xf numFmtId="0" fontId="2" fillId="4" borderId="0" xfId="0" applyFont="1" applyFill="1" applyBorder="1" applyAlignment="1" applyProtection="1">
      <alignment horizontal="right"/>
    </xf>
    <xf numFmtId="0" fontId="3" fillId="4" borderId="0" xfId="0" applyFont="1" applyFill="1" applyBorder="1" applyAlignment="1" applyProtection="1"/>
    <xf numFmtId="0" fontId="2" fillId="5" borderId="10" xfId="0" applyFont="1" applyFill="1" applyBorder="1" applyAlignment="1" applyProtection="1">
      <alignment horizontal="center"/>
    </xf>
    <xf numFmtId="0" fontId="2" fillId="5" borderId="0" xfId="0" applyFont="1" applyFill="1" applyBorder="1" applyAlignment="1" applyProtection="1">
      <alignment horizontal="center"/>
    </xf>
    <xf numFmtId="0" fontId="4" fillId="6" borderId="2" xfId="0" applyFont="1" applyFill="1" applyBorder="1" applyAlignment="1" applyProtection="1">
      <alignment horizontal="center"/>
    </xf>
    <xf numFmtId="0" fontId="2" fillId="7" borderId="10" xfId="0" applyFont="1" applyFill="1" applyBorder="1" applyAlignment="1" applyProtection="1">
      <alignment horizontal="center"/>
    </xf>
    <xf numFmtId="0" fontId="2" fillId="7" borderId="0" xfId="0" applyFont="1" applyFill="1" applyBorder="1" applyAlignment="1" applyProtection="1">
      <alignment horizontal="center"/>
    </xf>
    <xf numFmtId="0" fontId="2" fillId="7" borderId="0" xfId="0" applyFont="1" applyFill="1" applyBorder="1" applyProtection="1"/>
    <xf numFmtId="0" fontId="2" fillId="7" borderId="6" xfId="0" applyFont="1" applyFill="1" applyBorder="1" applyProtection="1"/>
    <xf numFmtId="0" fontId="3" fillId="7" borderId="0" xfId="0" applyFont="1" applyFill="1" applyBorder="1" applyAlignment="1" applyProtection="1">
      <alignment horizontal="left"/>
    </xf>
    <xf numFmtId="0" fontId="2" fillId="5" borderId="0" xfId="0" applyFont="1" applyFill="1" applyBorder="1" applyProtection="1"/>
    <xf numFmtId="0" fontId="2" fillId="5" borderId="6" xfId="0" applyFont="1" applyFill="1" applyBorder="1" applyProtection="1"/>
    <xf numFmtId="0" fontId="3" fillId="5" borderId="0" xfId="0" applyFont="1" applyFill="1" applyBorder="1" applyAlignment="1" applyProtection="1">
      <alignment horizontal="left"/>
    </xf>
    <xf numFmtId="0" fontId="7" fillId="5" borderId="0" xfId="0" applyFont="1" applyFill="1" applyBorder="1" applyAlignment="1" applyProtection="1">
      <alignment horizontal="center"/>
    </xf>
    <xf numFmtId="0" fontId="2" fillId="5" borderId="14" xfId="0" applyFont="1" applyFill="1" applyBorder="1" applyAlignment="1" applyProtection="1">
      <alignment horizontal="center" vertical="center"/>
    </xf>
    <xf numFmtId="0" fontId="2" fillId="5" borderId="20" xfId="0" applyFont="1" applyFill="1" applyBorder="1" applyAlignment="1" applyProtection="1">
      <alignment horizontal="center"/>
    </xf>
    <xf numFmtId="0" fontId="2" fillId="5" borderId="16" xfId="0" applyFont="1" applyFill="1" applyBorder="1" applyAlignment="1" applyProtection="1">
      <alignment horizontal="center"/>
    </xf>
    <xf numFmtId="0" fontId="7" fillId="5" borderId="16" xfId="0" applyFont="1" applyFill="1" applyBorder="1" applyAlignment="1" applyProtection="1">
      <alignment horizontal="center"/>
    </xf>
    <xf numFmtId="0" fontId="2" fillId="5" borderId="16" xfId="0" applyFont="1" applyFill="1" applyBorder="1" applyProtection="1"/>
    <xf numFmtId="0" fontId="2" fillId="5" borderId="15" xfId="0" applyFont="1" applyFill="1" applyBorder="1" applyProtection="1"/>
    <xf numFmtId="0" fontId="3" fillId="7" borderId="10" xfId="0" applyFont="1" applyFill="1" applyBorder="1" applyAlignment="1" applyProtection="1">
      <alignment horizontal="left"/>
    </xf>
    <xf numFmtId="0" fontId="3" fillId="7" borderId="0" xfId="0" applyFont="1" applyFill="1" applyBorder="1" applyAlignment="1" applyProtection="1">
      <alignment horizontal="center"/>
    </xf>
    <xf numFmtId="0" fontId="10" fillId="7" borderId="0" xfId="1" applyFill="1" applyProtection="1"/>
    <xf numFmtId="0" fontId="2" fillId="7" borderId="10" xfId="0" applyFont="1" applyFill="1" applyBorder="1" applyAlignment="1" applyProtection="1">
      <alignment horizontal="right"/>
    </xf>
    <xf numFmtId="0" fontId="2" fillId="7" borderId="0" xfId="0" applyFont="1" applyFill="1" applyBorder="1" applyAlignment="1" applyProtection="1">
      <alignment horizontal="left"/>
    </xf>
    <xf numFmtId="0" fontId="2" fillId="7" borderId="0" xfId="0" applyFont="1" applyFill="1" applyBorder="1" applyAlignment="1" applyProtection="1">
      <alignment horizontal="right"/>
    </xf>
    <xf numFmtId="0" fontId="2" fillId="7" borderId="0" xfId="0" applyFont="1" applyFill="1" applyBorder="1" applyAlignment="1" applyProtection="1">
      <alignment horizontal="center" vertical="center"/>
    </xf>
    <xf numFmtId="0" fontId="2" fillId="8" borderId="10" xfId="0" applyFont="1" applyFill="1" applyBorder="1" applyAlignment="1" applyProtection="1">
      <alignment horizontal="center"/>
    </xf>
    <xf numFmtId="0" fontId="6" fillId="8" borderId="0" xfId="0" applyFont="1" applyFill="1" applyBorder="1" applyAlignment="1" applyProtection="1">
      <alignment horizontal="left"/>
    </xf>
    <xf numFmtId="0" fontId="2" fillId="8" borderId="0" xfId="0" applyFont="1" applyFill="1" applyBorder="1" applyAlignment="1" applyProtection="1">
      <alignment horizontal="center"/>
    </xf>
    <xf numFmtId="0" fontId="2" fillId="8" borderId="0" xfId="0" applyFont="1" applyFill="1" applyBorder="1" applyProtection="1"/>
    <xf numFmtId="0" fontId="2" fillId="8" borderId="6" xfId="0" applyFont="1" applyFill="1" applyBorder="1" applyProtection="1"/>
    <xf numFmtId="0" fontId="3" fillId="8" borderId="0" xfId="0" applyFont="1" applyFill="1" applyBorder="1" applyAlignment="1" applyProtection="1">
      <alignment horizontal="left"/>
    </xf>
    <xf numFmtId="0" fontId="2" fillId="8" borderId="10" xfId="0" applyFont="1" applyFill="1" applyBorder="1" applyAlignment="1" applyProtection="1">
      <alignment horizontal="right"/>
    </xf>
    <xf numFmtId="0" fontId="2" fillId="8" borderId="0" xfId="0" applyFont="1" applyFill="1" applyBorder="1" applyAlignment="1" applyProtection="1">
      <alignment horizontal="left"/>
    </xf>
    <xf numFmtId="0" fontId="2" fillId="8" borderId="0" xfId="0" applyFont="1" applyFill="1" applyBorder="1" applyAlignment="1" applyProtection="1">
      <alignment horizontal="right"/>
    </xf>
    <xf numFmtId="0" fontId="2" fillId="8" borderId="0" xfId="0" applyFont="1" applyFill="1" applyBorder="1" applyAlignment="1" applyProtection="1">
      <alignment horizontal="center" vertical="center"/>
    </xf>
    <xf numFmtId="0" fontId="5" fillId="8" borderId="12" xfId="0" applyFont="1" applyFill="1" applyBorder="1" applyAlignment="1" applyProtection="1">
      <alignment vertical="center"/>
    </xf>
    <xf numFmtId="0" fontId="5" fillId="8" borderId="13" xfId="0" applyFont="1" applyFill="1" applyBorder="1" applyAlignment="1" applyProtection="1">
      <alignment vertical="center"/>
    </xf>
    <xf numFmtId="0" fontId="2" fillId="9" borderId="10" xfId="0" applyFont="1" applyFill="1" applyBorder="1" applyAlignment="1" applyProtection="1">
      <alignment horizontal="center"/>
    </xf>
    <xf numFmtId="0" fontId="2" fillId="9" borderId="0" xfId="0" applyFont="1" applyFill="1" applyBorder="1" applyAlignment="1" applyProtection="1">
      <alignment horizontal="center"/>
    </xf>
    <xf numFmtId="0" fontId="2" fillId="9" borderId="0" xfId="0" applyFont="1" applyFill="1" applyBorder="1" applyProtection="1"/>
    <xf numFmtId="0" fontId="2" fillId="9" borderId="6" xfId="0" applyFont="1" applyFill="1" applyBorder="1" applyProtection="1"/>
    <xf numFmtId="0" fontId="2" fillId="9" borderId="10" xfId="0" applyFont="1" applyFill="1" applyBorder="1" applyAlignment="1" applyProtection="1">
      <alignment horizontal="right"/>
    </xf>
    <xf numFmtId="0" fontId="2" fillId="9" borderId="0" xfId="0" applyFont="1" applyFill="1" applyBorder="1" applyAlignment="1" applyProtection="1">
      <alignment horizontal="right"/>
    </xf>
    <xf numFmtId="0" fontId="2" fillId="9" borderId="0" xfId="0" applyFont="1" applyFill="1" applyBorder="1" applyProtection="1">
      <protection locked="0"/>
    </xf>
    <xf numFmtId="0" fontId="12" fillId="9" borderId="0" xfId="0" applyFont="1" applyFill="1" applyBorder="1" applyAlignment="1" applyProtection="1">
      <alignment horizontal="left"/>
    </xf>
    <xf numFmtId="0" fontId="2" fillId="10" borderId="17" xfId="0" applyFont="1" applyFill="1" applyBorder="1" applyAlignment="1" applyProtection="1">
      <alignment horizontal="center"/>
    </xf>
    <xf numFmtId="0" fontId="2" fillId="10" borderId="18" xfId="0" applyFont="1" applyFill="1" applyBorder="1" applyAlignment="1" applyProtection="1">
      <alignment horizontal="center"/>
    </xf>
    <xf numFmtId="0" fontId="2" fillId="10" borderId="18" xfId="0" applyFont="1" applyFill="1" applyBorder="1" applyProtection="1"/>
    <xf numFmtId="0" fontId="2" fillId="10" borderId="19" xfId="0" applyFont="1" applyFill="1" applyBorder="1" applyProtection="1"/>
    <xf numFmtId="0" fontId="3" fillId="10" borderId="10" xfId="0" applyFont="1" applyFill="1" applyBorder="1" applyAlignment="1" applyProtection="1"/>
    <xf numFmtId="0" fontId="3" fillId="10" borderId="0" xfId="0" applyFont="1" applyFill="1" applyBorder="1" applyAlignment="1" applyProtection="1">
      <alignment horizontal="center" vertical="center"/>
    </xf>
    <xf numFmtId="0" fontId="3" fillId="10" borderId="0" xfId="0" applyFont="1" applyFill="1" applyBorder="1" applyAlignment="1" applyProtection="1">
      <alignment horizontal="center"/>
    </xf>
    <xf numFmtId="0" fontId="2" fillId="10" borderId="0" xfId="0" applyFont="1" applyFill="1" applyBorder="1" applyProtection="1"/>
    <xf numFmtId="0" fontId="2" fillId="10" borderId="6" xfId="0" applyFont="1" applyFill="1" applyBorder="1" applyProtection="1"/>
    <xf numFmtId="0" fontId="2" fillId="10" borderId="11" xfId="0" applyFont="1" applyFill="1" applyBorder="1" applyAlignment="1" applyProtection="1">
      <alignment horizontal="center"/>
    </xf>
    <xf numFmtId="0" fontId="2" fillId="10" borderId="7" xfId="0" applyFont="1" applyFill="1" applyBorder="1" applyAlignment="1" applyProtection="1">
      <alignment horizontal="center"/>
    </xf>
    <xf numFmtId="0" fontId="2" fillId="10" borderId="7" xfId="0" applyFont="1" applyFill="1" applyBorder="1" applyProtection="1"/>
    <xf numFmtId="0" fontId="2" fillId="10" borderId="8" xfId="0" applyFont="1" applyFill="1" applyBorder="1" applyProtection="1"/>
    <xf numFmtId="0" fontId="7" fillId="2" borderId="2" xfId="0" applyFont="1" applyFill="1" applyBorder="1" applyAlignment="1" applyProtection="1">
      <alignment horizontal="center" vertical="center"/>
      <protection locked="0"/>
    </xf>
    <xf numFmtId="0" fontId="13" fillId="9" borderId="0" xfId="0" applyFont="1" applyFill="1" applyBorder="1" applyAlignment="1" applyProtection="1">
      <alignment horizontal="left"/>
    </xf>
    <xf numFmtId="0" fontId="14" fillId="9" borderId="0" xfId="0" applyFont="1" applyFill="1" applyBorder="1" applyAlignment="1" applyProtection="1">
      <alignment horizontal="left"/>
    </xf>
    <xf numFmtId="0" fontId="5" fillId="7" borderId="1" xfId="0" applyFont="1" applyFill="1" applyBorder="1" applyProtection="1"/>
    <xf numFmtId="0" fontId="5" fillId="7" borderId="3" xfId="0" applyFont="1" applyFill="1" applyBorder="1" applyProtection="1"/>
    <xf numFmtId="0" fontId="14" fillId="9" borderId="0" xfId="0" applyFont="1" applyFill="1" applyBorder="1" applyAlignment="1" applyProtection="1">
      <alignment horizontal="right"/>
    </xf>
    <xf numFmtId="0" fontId="2" fillId="11" borderId="0" xfId="0" applyFont="1" applyFill="1" applyBorder="1" applyAlignment="1" applyProtection="1">
      <alignment horizontal="center"/>
    </xf>
    <xf numFmtId="0" fontId="4" fillId="11" borderId="1" xfId="0" applyFont="1" applyFill="1" applyBorder="1" applyAlignment="1" applyProtection="1">
      <alignment horizontal="center"/>
    </xf>
    <xf numFmtId="0" fontId="4" fillId="11" borderId="2" xfId="0" applyFont="1" applyFill="1" applyBorder="1" applyAlignment="1" applyProtection="1">
      <alignment horizontal="center"/>
    </xf>
    <xf numFmtId="0" fontId="2" fillId="11" borderId="2" xfId="0" applyFont="1" applyFill="1" applyBorder="1" applyAlignment="1" applyProtection="1">
      <alignment horizontal="center" vertical="center"/>
    </xf>
    <xf numFmtId="0" fontId="4" fillId="13" borderId="1" xfId="0" applyFont="1" applyFill="1" applyBorder="1" applyAlignment="1" applyProtection="1">
      <alignment horizontal="center"/>
    </xf>
    <xf numFmtId="0" fontId="4" fillId="13" borderId="2" xfId="0" applyFont="1" applyFill="1" applyBorder="1" applyAlignment="1" applyProtection="1">
      <alignment horizontal="center"/>
    </xf>
    <xf numFmtId="0" fontId="2" fillId="14" borderId="0" xfId="0" applyFont="1" applyFill="1" applyBorder="1" applyAlignment="1" applyProtection="1">
      <alignment horizontal="center"/>
    </xf>
    <xf numFmtId="0" fontId="3" fillId="15" borderId="0" xfId="0" applyFont="1" applyFill="1" applyBorder="1" applyAlignment="1" applyProtection="1">
      <alignment horizontal="center"/>
    </xf>
    <xf numFmtId="0" fontId="4" fillId="16" borderId="2" xfId="0" applyFont="1" applyFill="1" applyBorder="1" applyAlignment="1" applyProtection="1">
      <alignment horizontal="center"/>
    </xf>
    <xf numFmtId="0" fontId="4" fillId="17" borderId="1" xfId="0" applyFont="1" applyFill="1" applyBorder="1" applyAlignment="1" applyProtection="1">
      <alignment horizontal="center"/>
    </xf>
    <xf numFmtId="0" fontId="4" fillId="17" borderId="2" xfId="0" applyFont="1" applyFill="1" applyBorder="1" applyAlignment="1" applyProtection="1">
      <alignment horizontal="center"/>
    </xf>
    <xf numFmtId="0" fontId="4" fillId="17" borderId="2" xfId="0" applyFont="1" applyFill="1" applyBorder="1" applyAlignment="1" applyProtection="1">
      <alignment horizontal="center" vertical="center"/>
    </xf>
    <xf numFmtId="0" fontId="6" fillId="12" borderId="21" xfId="0" applyFont="1" applyFill="1" applyBorder="1" applyAlignment="1" applyProtection="1">
      <alignment vertical="center"/>
    </xf>
    <xf numFmtId="0" fontId="6" fillId="12" borderId="22" xfId="0" applyFont="1" applyFill="1" applyBorder="1" applyAlignment="1" applyProtection="1">
      <alignment vertical="center"/>
    </xf>
    <xf numFmtId="0" fontId="6" fillId="12" borderId="23" xfId="0" applyFont="1" applyFill="1" applyBorder="1" applyAlignment="1" applyProtection="1">
      <alignment vertical="center"/>
    </xf>
    <xf numFmtId="0" fontId="15" fillId="18" borderId="9" xfId="0" applyFont="1" applyFill="1" applyBorder="1" applyAlignment="1" applyProtection="1">
      <alignment vertical="center"/>
    </xf>
    <xf numFmtId="0" fontId="15" fillId="18" borderId="4" xfId="0" applyFont="1" applyFill="1" applyBorder="1" applyAlignment="1" applyProtection="1">
      <alignment vertical="center"/>
    </xf>
    <xf numFmtId="0" fontId="3" fillId="7" borderId="0" xfId="0" applyFont="1" applyFill="1" applyBorder="1" applyAlignment="1" applyProtection="1"/>
    <xf numFmtId="0" fontId="16" fillId="12" borderId="21" xfId="0" applyFont="1" applyFill="1" applyBorder="1" applyAlignment="1" applyProtection="1">
      <alignment vertical="center"/>
    </xf>
    <xf numFmtId="0" fontId="16" fillId="12" borderId="22" xfId="0" applyFont="1" applyFill="1" applyBorder="1" applyAlignment="1" applyProtection="1">
      <alignment vertical="center"/>
    </xf>
    <xf numFmtId="0" fontId="16" fillId="12" borderId="23" xfId="0" applyFont="1" applyFill="1" applyBorder="1" applyAlignment="1" applyProtection="1">
      <alignment vertical="center"/>
    </xf>
    <xf numFmtId="0" fontId="15" fillId="18" borderId="25" xfId="0" applyFont="1" applyFill="1" applyBorder="1" applyAlignment="1" applyProtection="1">
      <alignment vertical="center"/>
    </xf>
    <xf numFmtId="0" fontId="6" fillId="12" borderId="16" xfId="0" applyFont="1" applyFill="1" applyBorder="1" applyAlignment="1" applyProtection="1">
      <alignment vertical="center"/>
    </xf>
    <xf numFmtId="0" fontId="6" fillId="12" borderId="15" xfId="0" applyFont="1" applyFill="1" applyBorder="1" applyAlignment="1" applyProtection="1">
      <alignment vertical="center"/>
    </xf>
    <xf numFmtId="0" fontId="2" fillId="4" borderId="11" xfId="0" applyFont="1" applyFill="1" applyBorder="1" applyProtection="1"/>
    <xf numFmtId="0" fontId="2" fillId="4" borderId="7" xfId="0" applyFont="1" applyFill="1" applyBorder="1" applyProtection="1"/>
    <xf numFmtId="0" fontId="2" fillId="5" borderId="9" xfId="0" applyFont="1" applyFill="1" applyBorder="1" applyAlignment="1" applyProtection="1">
      <alignment horizontal="center"/>
      <protection locked="0"/>
    </xf>
    <xf numFmtId="0" fontId="2" fillId="5" borderId="4" xfId="0" applyFont="1" applyFill="1" applyBorder="1" applyAlignment="1" applyProtection="1">
      <alignment horizontal="center"/>
      <protection locked="0"/>
    </xf>
    <xf numFmtId="0" fontId="2" fillId="5" borderId="5" xfId="0" applyFont="1" applyFill="1" applyBorder="1" applyAlignment="1" applyProtection="1">
      <alignment horizontal="center"/>
      <protection locked="0"/>
    </xf>
    <xf numFmtId="0" fontId="2" fillId="5" borderId="10" xfId="0" applyFont="1" applyFill="1" applyBorder="1" applyAlignment="1" applyProtection="1">
      <alignment horizontal="center"/>
      <protection locked="0"/>
    </xf>
    <xf numFmtId="0" fontId="1" fillId="4" borderId="1"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protection locked="0"/>
    </xf>
    <xf numFmtId="0" fontId="2" fillId="5" borderId="6" xfId="0" applyFont="1" applyFill="1" applyBorder="1" applyAlignment="1" applyProtection="1">
      <alignment horizontal="center"/>
      <protection locked="0"/>
    </xf>
    <xf numFmtId="0" fontId="2" fillId="2" borderId="1"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5" borderId="11" xfId="0" applyFont="1" applyFill="1" applyBorder="1" applyAlignment="1" applyProtection="1">
      <alignment horizontal="center"/>
      <protection locked="0"/>
    </xf>
    <xf numFmtId="0" fontId="2" fillId="5" borderId="7" xfId="0" applyFont="1" applyFill="1" applyBorder="1" applyAlignment="1" applyProtection="1">
      <alignment horizontal="center"/>
      <protection locked="0"/>
    </xf>
    <xf numFmtId="0" fontId="2" fillId="5" borderId="8" xfId="0" applyFont="1" applyFill="1" applyBorder="1" applyAlignment="1" applyProtection="1">
      <alignment horizontal="center"/>
      <protection locked="0"/>
    </xf>
    <xf numFmtId="0" fontId="5" fillId="8" borderId="26" xfId="0" applyFont="1" applyFill="1" applyBorder="1" applyAlignment="1" applyProtection="1">
      <alignment vertical="center"/>
    </xf>
    <xf numFmtId="0" fontId="5" fillId="7" borderId="24" xfId="0" applyFont="1" applyFill="1" applyBorder="1" applyProtection="1"/>
    <xf numFmtId="0" fontId="11" fillId="2" borderId="2"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3" fillId="8" borderId="12" xfId="0" applyFont="1" applyFill="1" applyBorder="1" applyAlignment="1" applyProtection="1">
      <alignment horizontal="right"/>
    </xf>
    <xf numFmtId="0" fontId="3" fillId="8" borderId="13" xfId="0" applyFont="1" applyFill="1" applyBorder="1" applyAlignment="1" applyProtection="1">
      <alignment horizontal="right"/>
    </xf>
    <xf numFmtId="0" fontId="3" fillId="15" borderId="1" xfId="0" applyFont="1" applyFill="1" applyBorder="1" applyAlignment="1" applyProtection="1">
      <alignment horizontal="right"/>
    </xf>
    <xf numFmtId="0" fontId="3" fillId="15" borderId="3" xfId="0" applyFont="1" applyFill="1" applyBorder="1" applyAlignment="1" applyProtection="1">
      <alignment horizontal="right"/>
    </xf>
    <xf numFmtId="0" fontId="3" fillId="14" borderId="1" xfId="0" applyFont="1" applyFill="1" applyBorder="1" applyAlignment="1" applyProtection="1">
      <alignment horizontal="right"/>
    </xf>
    <xf numFmtId="0" fontId="3" fillId="14" borderId="3" xfId="0" applyFont="1" applyFill="1" applyBorder="1" applyAlignment="1" applyProtection="1">
      <alignment horizontal="right"/>
    </xf>
    <xf numFmtId="0" fontId="17" fillId="0" borderId="2" xfId="0" applyFont="1" applyBorder="1"/>
    <xf numFmtId="0" fontId="0" fillId="19" borderId="2" xfId="0" applyFill="1" applyBorder="1" applyAlignment="1">
      <alignment horizontal="center"/>
    </xf>
    <xf numFmtId="0" fontId="0" fillId="19" borderId="2" xfId="0" applyFill="1" applyBorder="1"/>
    <xf numFmtId="164" fontId="2" fillId="11" borderId="2" xfId="0" applyNumberFormat="1" applyFont="1" applyFill="1" applyBorder="1" applyAlignment="1" applyProtection="1">
      <alignment horizontal="center" vertical="center"/>
    </xf>
    <xf numFmtId="0" fontId="0" fillId="0" borderId="2" xfId="0" applyBorder="1" applyAlignment="1">
      <alignment horizontal="center" vertical="center"/>
    </xf>
    <xf numFmtId="0" fontId="2" fillId="7" borderId="28" xfId="0" applyFont="1" applyFill="1" applyBorder="1" applyAlignment="1" applyProtection="1">
      <alignment horizontal="center"/>
    </xf>
    <xf numFmtId="0" fontId="3" fillId="7" borderId="29" xfId="0" applyFont="1" applyFill="1" applyBorder="1" applyAlignment="1" applyProtection="1">
      <alignment horizontal="left"/>
    </xf>
    <xf numFmtId="0" fontId="2" fillId="7" borderId="29" xfId="0" applyFont="1" applyFill="1" applyBorder="1" applyAlignment="1" applyProtection="1">
      <alignment horizontal="right"/>
    </xf>
    <xf numFmtId="0" fontId="2" fillId="7" borderId="29" xfId="0" applyFont="1" applyFill="1" applyBorder="1" applyAlignment="1" applyProtection="1">
      <alignment horizontal="center"/>
    </xf>
    <xf numFmtId="0" fontId="2" fillId="7" borderId="30" xfId="0" applyFont="1" applyFill="1" applyBorder="1" applyAlignment="1" applyProtection="1">
      <alignment horizontal="center"/>
    </xf>
    <xf numFmtId="1" fontId="0" fillId="0" borderId="2" xfId="0" applyNumberFormat="1" applyBorder="1" applyAlignment="1">
      <alignment horizontal="center"/>
    </xf>
    <xf numFmtId="0" fontId="10" fillId="2" borderId="1" xfId="1" applyFill="1" applyBorder="1" applyAlignment="1" applyProtection="1">
      <alignment horizontal="left" vertical="center"/>
      <protection locked="0"/>
    </xf>
    <xf numFmtId="0" fontId="18" fillId="2" borderId="32" xfId="0" applyFont="1" applyFill="1" applyBorder="1" applyAlignment="1" applyProtection="1">
      <alignment horizontal="left" vertical="center"/>
    </xf>
    <xf numFmtId="0" fontId="2" fillId="2" borderId="32" xfId="0" applyFont="1" applyFill="1" applyBorder="1" applyAlignment="1" applyProtection="1">
      <alignment horizontal="left" vertical="center"/>
    </xf>
    <xf numFmtId="0" fontId="19" fillId="2" borderId="32" xfId="0" applyFont="1" applyFill="1" applyBorder="1" applyAlignment="1" applyProtection="1">
      <alignment horizontal="left" vertical="center"/>
    </xf>
    <xf numFmtId="0" fontId="2" fillId="2" borderId="32" xfId="0" applyFont="1" applyFill="1" applyBorder="1" applyAlignment="1" applyProtection="1">
      <alignment horizontal="center" vertical="center"/>
    </xf>
    <xf numFmtId="0" fontId="1" fillId="4" borderId="1" xfId="0" applyFont="1" applyFill="1" applyBorder="1" applyAlignment="1" applyProtection="1">
      <alignment horizontal="left" vertical="center"/>
    </xf>
    <xf numFmtId="0" fontId="1" fillId="4" borderId="3"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3" fillId="4" borderId="0" xfId="0" applyFont="1" applyFill="1" applyBorder="1" applyAlignment="1" applyProtection="1">
      <alignment vertical="center"/>
    </xf>
    <xf numFmtId="0" fontId="3" fillId="2" borderId="31" xfId="0" applyFont="1" applyFill="1" applyBorder="1" applyAlignment="1" applyProtection="1">
      <alignment vertical="center"/>
    </xf>
    <xf numFmtId="0" fontId="2" fillId="2" borderId="32" xfId="0" applyFont="1" applyFill="1" applyBorder="1" applyAlignment="1" applyProtection="1">
      <alignment vertical="center"/>
    </xf>
    <xf numFmtId="0" fontId="2" fillId="2" borderId="33" xfId="0" applyFont="1" applyFill="1" applyBorder="1" applyAlignment="1" applyProtection="1">
      <alignment vertical="center"/>
    </xf>
    <xf numFmtId="0" fontId="2" fillId="4" borderId="0" xfId="0" applyFont="1" applyFill="1" applyAlignment="1" applyProtection="1">
      <alignment vertical="center"/>
    </xf>
    <xf numFmtId="0" fontId="2" fillId="4" borderId="0" xfId="0" applyFont="1" applyFill="1" applyAlignment="1" applyProtection="1">
      <alignment horizontal="center"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10"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6" xfId="0" applyFont="1" applyFill="1" applyBorder="1" applyAlignment="1" applyProtection="1">
      <alignment vertical="center"/>
    </xf>
    <xf numFmtId="0" fontId="23" fillId="4" borderId="0" xfId="0" applyFont="1" applyFill="1" applyAlignment="1" applyProtection="1">
      <alignment vertical="center"/>
    </xf>
    <xf numFmtId="0" fontId="2" fillId="2" borderId="11"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31"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4" borderId="6" xfId="0" applyFont="1" applyFill="1" applyBorder="1" applyAlignment="1" applyProtection="1">
      <alignment horizontal="left" vertical="center"/>
    </xf>
    <xf numFmtId="0" fontId="2" fillId="4" borderId="11" xfId="0" applyFont="1" applyFill="1" applyBorder="1" applyAlignment="1" applyProtection="1">
      <alignment vertical="center"/>
    </xf>
    <xf numFmtId="0" fontId="2" fillId="4" borderId="7" xfId="0"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4" borderId="0" xfId="0" applyFont="1" applyFill="1" applyBorder="1" applyAlignment="1" applyProtection="1">
      <alignment horizontal="center" vertical="center"/>
    </xf>
    <xf numFmtId="0" fontId="4" fillId="11" borderId="1" xfId="0" applyFont="1" applyFill="1" applyBorder="1" applyAlignment="1" applyProtection="1">
      <alignment horizontal="center" vertical="center"/>
    </xf>
    <xf numFmtId="0" fontId="4" fillId="11" borderId="2" xfId="0" applyFont="1" applyFill="1" applyBorder="1" applyAlignment="1" applyProtection="1">
      <alignment horizontal="center" vertical="center"/>
    </xf>
    <xf numFmtId="0" fontId="4" fillId="16" borderId="2" xfId="0" applyFont="1" applyFill="1" applyBorder="1" applyAlignment="1" applyProtection="1">
      <alignment horizontal="center" vertical="center"/>
    </xf>
    <xf numFmtId="0" fontId="4" fillId="6" borderId="2" xfId="0" applyFont="1" applyFill="1" applyBorder="1" applyAlignment="1" applyProtection="1">
      <alignment horizontal="center" vertical="center"/>
    </xf>
    <xf numFmtId="0" fontId="4" fillId="13" borderId="1" xfId="0" applyFont="1" applyFill="1" applyBorder="1" applyAlignment="1" applyProtection="1">
      <alignment horizontal="center" vertical="center"/>
    </xf>
    <xf numFmtId="0" fontId="4" fillId="13" borderId="2" xfId="0" applyFont="1" applyFill="1" applyBorder="1" applyAlignment="1" applyProtection="1">
      <alignment horizontal="center" vertical="center"/>
    </xf>
    <xf numFmtId="0" fontId="3" fillId="4" borderId="0" xfId="0" applyFont="1" applyFill="1" applyBorder="1" applyAlignment="1" applyProtection="1">
      <alignment horizontal="left" vertical="center"/>
    </xf>
    <xf numFmtId="0" fontId="2" fillId="4" borderId="0" xfId="0" applyFont="1" applyFill="1" applyBorder="1" applyAlignment="1" applyProtection="1">
      <alignment horizontal="right" vertical="center"/>
    </xf>
    <xf numFmtId="0" fontId="3" fillId="14" borderId="1" xfId="0" applyFont="1" applyFill="1" applyBorder="1" applyAlignment="1" applyProtection="1">
      <alignment horizontal="right" vertical="center"/>
    </xf>
    <xf numFmtId="0" fontId="3" fillId="14" borderId="3" xfId="0" applyFont="1" applyFill="1" applyBorder="1" applyAlignment="1" applyProtection="1">
      <alignment horizontal="right" vertical="center"/>
    </xf>
    <xf numFmtId="0" fontId="3" fillId="15" borderId="1" xfId="0" applyFont="1" applyFill="1" applyBorder="1" applyAlignment="1" applyProtection="1">
      <alignment horizontal="right" vertical="center"/>
    </xf>
    <xf numFmtId="0" fontId="3" fillId="15" borderId="3" xfId="0" applyFont="1" applyFill="1" applyBorder="1" applyAlignment="1" applyProtection="1">
      <alignment horizontal="right" vertical="center"/>
    </xf>
    <xf numFmtId="0" fontId="2" fillId="4" borderId="6"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4" fillId="20" borderId="2" xfId="0" applyFont="1" applyFill="1" applyBorder="1" applyAlignment="1" applyProtection="1">
      <alignment horizontal="center" vertical="center"/>
    </xf>
    <xf numFmtId="0" fontId="2" fillId="4" borderId="10" xfId="0" applyFont="1" applyFill="1" applyBorder="1" applyAlignment="1" applyProtection="1">
      <alignment vertical="center"/>
    </xf>
    <xf numFmtId="0" fontId="2" fillId="4" borderId="0" xfId="0" applyFont="1" applyFill="1" applyBorder="1" applyAlignment="1" applyProtection="1">
      <alignment vertical="center"/>
    </xf>
    <xf numFmtId="0" fontId="2" fillId="4" borderId="0" xfId="0" applyFont="1" applyFill="1" applyAlignment="1" applyProtection="1">
      <alignment horizontal="center" vertical="center"/>
    </xf>
    <xf numFmtId="0" fontId="7" fillId="4" borderId="0" xfId="0" applyFont="1" applyFill="1" applyAlignment="1" applyProtection="1">
      <alignment horizontal="center"/>
    </xf>
    <xf numFmtId="0" fontId="7" fillId="4" borderId="0" xfId="0" applyFont="1" applyFill="1" applyAlignment="1" applyProtection="1">
      <alignment horizontal="center" vertical="center"/>
    </xf>
    <xf numFmtId="0" fontId="10" fillId="4" borderId="3" xfId="1" applyFill="1" applyBorder="1" applyAlignment="1" applyProtection="1">
      <alignment horizontal="left" vertical="center"/>
      <protection locked="0"/>
    </xf>
    <xf numFmtId="0" fontId="2" fillId="4" borderId="0" xfId="0" applyFont="1" applyFill="1" applyAlignment="1" applyProtection="1">
      <alignment horizontal="center" vertical="center"/>
    </xf>
    <xf numFmtId="0" fontId="2" fillId="4" borderId="0" xfId="0" applyFont="1" applyFill="1" applyAlignment="1" applyProtection="1">
      <alignment horizontal="center" vertical="center"/>
    </xf>
    <xf numFmtId="0" fontId="4" fillId="4" borderId="0" xfId="0" applyFont="1" applyFill="1" applyProtection="1"/>
    <xf numFmtId="0" fontId="4" fillId="4" borderId="0" xfId="0" applyFont="1" applyFill="1" applyAlignment="1" applyProtection="1">
      <alignment horizontal="center"/>
    </xf>
    <xf numFmtId="0" fontId="4" fillId="22" borderId="0" xfId="0" applyFont="1" applyFill="1" applyProtection="1"/>
    <xf numFmtId="0" fontId="2" fillId="22" borderId="0" xfId="0" applyFont="1" applyFill="1" applyAlignment="1" applyProtection="1">
      <alignment horizontal="center"/>
    </xf>
    <xf numFmtId="0" fontId="2" fillId="22" borderId="0" xfId="0" applyFont="1" applyFill="1" applyProtection="1"/>
    <xf numFmtId="0" fontId="4" fillId="23" borderId="0" xfId="0" applyFont="1" applyFill="1" applyProtection="1"/>
    <xf numFmtId="0" fontId="2" fillId="23" borderId="0" xfId="0" applyFont="1" applyFill="1" applyAlignment="1" applyProtection="1">
      <alignment horizontal="center"/>
    </xf>
    <xf numFmtId="0" fontId="2" fillId="23" borderId="0" xfId="0" applyFont="1" applyFill="1" applyProtection="1"/>
    <xf numFmtId="0" fontId="29" fillId="2" borderId="1" xfId="1" applyFont="1" applyFill="1" applyBorder="1" applyAlignment="1" applyProtection="1">
      <alignment horizontal="left" vertical="center"/>
      <protection locked="0"/>
    </xf>
    <xf numFmtId="0" fontId="28" fillId="3" borderId="1" xfId="0" applyFont="1" applyFill="1" applyBorder="1" applyAlignment="1" applyProtection="1">
      <alignment horizontal="center" vertical="center"/>
    </xf>
    <xf numFmtId="0" fontId="28" fillId="3" borderId="24"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 fillId="21" borderId="34" xfId="0" applyFont="1" applyFill="1" applyBorder="1" applyAlignment="1" applyProtection="1">
      <alignment horizontal="left" vertical="center" wrapText="1"/>
    </xf>
    <xf numFmtId="0" fontId="2" fillId="21" borderId="35" xfId="0" applyFont="1" applyFill="1" applyBorder="1" applyAlignment="1" applyProtection="1">
      <alignment horizontal="left" vertical="center" wrapText="1"/>
    </xf>
    <xf numFmtId="0" fontId="2" fillId="21" borderId="36" xfId="0" applyFont="1" applyFill="1" applyBorder="1" applyAlignment="1" applyProtection="1">
      <alignment horizontal="left" vertical="center" wrapText="1"/>
    </xf>
    <xf numFmtId="0" fontId="2" fillId="21" borderId="37" xfId="0" applyFont="1" applyFill="1" applyBorder="1" applyAlignment="1" applyProtection="1">
      <alignment horizontal="left" vertical="center" wrapText="1"/>
    </xf>
    <xf numFmtId="0" fontId="2" fillId="21" borderId="0" xfId="0" applyFont="1" applyFill="1" applyBorder="1" applyAlignment="1" applyProtection="1">
      <alignment horizontal="left" vertical="center" wrapText="1"/>
    </xf>
    <xf numFmtId="0" fontId="2" fillId="21" borderId="38" xfId="0" applyFont="1" applyFill="1" applyBorder="1" applyAlignment="1" applyProtection="1">
      <alignment horizontal="left" vertical="center" wrapText="1"/>
    </xf>
    <xf numFmtId="0" fontId="2" fillId="21" borderId="39" xfId="0" applyFont="1" applyFill="1" applyBorder="1" applyAlignment="1" applyProtection="1">
      <alignment horizontal="left" vertical="center" wrapText="1"/>
    </xf>
    <xf numFmtId="0" fontId="2" fillId="21" borderId="40" xfId="0" applyFont="1" applyFill="1" applyBorder="1" applyAlignment="1" applyProtection="1">
      <alignment horizontal="left" vertical="center" wrapText="1"/>
    </xf>
    <xf numFmtId="0" fontId="2" fillId="21" borderId="14" xfId="0" applyFont="1" applyFill="1" applyBorder="1" applyAlignment="1" applyProtection="1">
      <alignment horizontal="left" vertical="center" wrapText="1"/>
    </xf>
    <xf numFmtId="0" fontId="22" fillId="2" borderId="0" xfId="0" applyFont="1" applyFill="1" applyBorder="1" applyAlignment="1" applyProtection="1">
      <alignment horizontal="center" vertical="center" wrapText="1"/>
    </xf>
    <xf numFmtId="0" fontId="2" fillId="21" borderId="35" xfId="0" applyFont="1" applyFill="1" applyBorder="1" applyAlignment="1" applyProtection="1">
      <alignment horizontal="left" vertical="center"/>
    </xf>
    <xf numFmtId="0" fontId="2" fillId="21" borderId="36" xfId="0" applyFont="1" applyFill="1" applyBorder="1" applyAlignment="1" applyProtection="1">
      <alignment horizontal="left" vertical="center"/>
    </xf>
    <xf numFmtId="0" fontId="2" fillId="21" borderId="37" xfId="0" applyFont="1" applyFill="1" applyBorder="1" applyAlignment="1" applyProtection="1">
      <alignment horizontal="left" vertical="center"/>
    </xf>
    <xf numFmtId="0" fontId="2" fillId="21" borderId="0" xfId="0" applyFont="1" applyFill="1" applyBorder="1" applyAlignment="1" applyProtection="1">
      <alignment horizontal="left" vertical="center"/>
    </xf>
    <xf numFmtId="0" fontId="2" fillId="21" borderId="38" xfId="0" applyFont="1" applyFill="1" applyBorder="1" applyAlignment="1" applyProtection="1">
      <alignment horizontal="left" vertical="center"/>
    </xf>
    <xf numFmtId="0" fontId="2" fillId="21" borderId="39" xfId="0" applyFont="1" applyFill="1" applyBorder="1" applyAlignment="1" applyProtection="1">
      <alignment horizontal="left" vertical="center"/>
    </xf>
    <xf numFmtId="0" fontId="2" fillId="21" borderId="40" xfId="0" applyFont="1" applyFill="1" applyBorder="1" applyAlignment="1" applyProtection="1">
      <alignment horizontal="left" vertical="center"/>
    </xf>
    <xf numFmtId="0" fontId="2" fillId="21" borderId="14" xfId="0" applyFont="1" applyFill="1" applyBorder="1" applyAlignment="1" applyProtection="1">
      <alignment horizontal="left" vertical="center"/>
    </xf>
    <xf numFmtId="0" fontId="2" fillId="4" borderId="0" xfId="0" applyFont="1" applyFill="1" applyAlignment="1" applyProtection="1">
      <alignment horizontal="center" vertical="center"/>
    </xf>
    <xf numFmtId="0" fontId="27" fillId="21" borderId="34" xfId="0" applyFont="1" applyFill="1" applyBorder="1" applyAlignment="1" applyProtection="1">
      <alignment horizontal="left" vertical="center" wrapText="1"/>
    </xf>
    <xf numFmtId="0" fontId="27" fillId="21" borderId="35" xfId="0" applyFont="1" applyFill="1" applyBorder="1" applyAlignment="1" applyProtection="1">
      <alignment horizontal="left" vertical="center"/>
    </xf>
    <xf numFmtId="0" fontId="27" fillId="21" borderId="36" xfId="0" applyFont="1" applyFill="1" applyBorder="1" applyAlignment="1" applyProtection="1">
      <alignment horizontal="left" vertical="center"/>
    </xf>
    <xf numFmtId="0" fontId="27" fillId="21" borderId="37" xfId="0" applyFont="1" applyFill="1" applyBorder="1" applyAlignment="1" applyProtection="1">
      <alignment horizontal="left" vertical="center"/>
    </xf>
    <xf numFmtId="0" fontId="27" fillId="21" borderId="0" xfId="0" applyFont="1" applyFill="1" applyBorder="1" applyAlignment="1" applyProtection="1">
      <alignment horizontal="left" vertical="center"/>
    </xf>
    <xf numFmtId="0" fontId="27" fillId="21" borderId="38" xfId="0" applyFont="1" applyFill="1" applyBorder="1" applyAlignment="1" applyProtection="1">
      <alignment horizontal="left" vertical="center"/>
    </xf>
    <xf numFmtId="0" fontId="27" fillId="21" borderId="39" xfId="0" applyFont="1" applyFill="1" applyBorder="1" applyAlignment="1" applyProtection="1">
      <alignment horizontal="left" vertical="center"/>
    </xf>
    <xf numFmtId="0" fontId="27" fillId="21" borderId="40" xfId="0" applyFont="1" applyFill="1" applyBorder="1" applyAlignment="1" applyProtection="1">
      <alignment horizontal="left" vertical="center"/>
    </xf>
    <xf numFmtId="0" fontId="27" fillId="21" borderId="14" xfId="0" applyFont="1" applyFill="1" applyBorder="1" applyAlignment="1" applyProtection="1">
      <alignment horizontal="left" vertical="center"/>
    </xf>
    <xf numFmtId="0" fontId="20" fillId="2" borderId="0" xfId="0" applyFont="1" applyFill="1" applyBorder="1" applyAlignment="1" applyProtection="1">
      <alignment horizontal="center" vertical="center" wrapText="1"/>
    </xf>
    <xf numFmtId="0" fontId="2" fillId="24" borderId="9" xfId="0" applyFont="1" applyFill="1" applyBorder="1" applyAlignment="1" applyProtection="1">
      <alignment horizontal="center" vertical="center"/>
    </xf>
    <xf numFmtId="0" fontId="2" fillId="24" borderId="10" xfId="0" applyFont="1" applyFill="1" applyBorder="1" applyAlignment="1" applyProtection="1">
      <alignment horizontal="center" vertical="center"/>
    </xf>
    <xf numFmtId="0" fontId="2" fillId="24" borderId="5" xfId="0" applyFont="1" applyFill="1" applyBorder="1" applyAlignment="1" applyProtection="1">
      <alignment horizontal="center" vertical="center"/>
    </xf>
    <xf numFmtId="0" fontId="2" fillId="24" borderId="6" xfId="0" applyFont="1" applyFill="1" applyBorder="1" applyAlignment="1" applyProtection="1">
      <alignment horizontal="center" vertical="center"/>
    </xf>
    <xf numFmtId="0" fontId="18" fillId="24" borderId="6" xfId="0" applyFont="1" applyFill="1" applyBorder="1" applyAlignment="1" applyProtection="1">
      <alignment horizontal="left" vertical="center"/>
    </xf>
    <xf numFmtId="0" fontId="2" fillId="24" borderId="8" xfId="0" applyFont="1" applyFill="1" applyBorder="1" applyAlignment="1" applyProtection="1">
      <alignment horizontal="center" vertical="center"/>
    </xf>
    <xf numFmtId="0" fontId="2" fillId="24" borderId="11" xfId="0" applyFont="1" applyFill="1" applyBorder="1" applyAlignment="1" applyProtection="1">
      <alignment horizontal="center" vertical="center"/>
    </xf>
    <xf numFmtId="0" fontId="2" fillId="24" borderId="7" xfId="0" applyFont="1" applyFill="1" applyBorder="1" applyAlignment="1" applyProtection="1">
      <alignment horizontal="center" vertical="center"/>
    </xf>
    <xf numFmtId="0" fontId="18" fillId="24" borderId="0" xfId="0" applyFont="1" applyFill="1" applyBorder="1" applyAlignment="1" applyProtection="1">
      <alignment horizontal="left" vertical="center"/>
    </xf>
    <xf numFmtId="0" fontId="2" fillId="24" borderId="0" xfId="0" applyFont="1" applyFill="1" applyBorder="1" applyAlignment="1" applyProtection="1">
      <alignment horizontal="left" vertical="center"/>
    </xf>
    <xf numFmtId="0" fontId="7" fillId="24" borderId="0" xfId="0" applyFont="1" applyFill="1" applyBorder="1" applyAlignment="1" applyProtection="1">
      <alignment horizontal="center" vertical="center"/>
    </xf>
    <xf numFmtId="0" fontId="2" fillId="24" borderId="4" xfId="0" applyFont="1" applyFill="1" applyBorder="1" applyAlignment="1" applyProtection="1">
      <alignment horizontal="center" vertical="center"/>
    </xf>
    <xf numFmtId="0" fontId="25" fillId="24" borderId="0" xfId="0" applyFont="1" applyFill="1" applyBorder="1" applyAlignment="1" applyProtection="1">
      <alignment horizontal="center" vertical="center"/>
    </xf>
    <xf numFmtId="0" fontId="30" fillId="25" borderId="9" xfId="0" applyFont="1" applyFill="1" applyBorder="1" applyAlignment="1" applyProtection="1">
      <alignment vertical="center"/>
    </xf>
    <xf numFmtId="0" fontId="30" fillId="25" borderId="4" xfId="0" applyFont="1" applyFill="1" applyBorder="1" applyAlignment="1" applyProtection="1">
      <alignment vertical="center"/>
    </xf>
    <xf numFmtId="0" fontId="31" fillId="25" borderId="4" xfId="0" applyFont="1" applyFill="1" applyBorder="1" applyAlignment="1" applyProtection="1">
      <alignment vertical="center"/>
    </xf>
    <xf numFmtId="0" fontId="30" fillId="25" borderId="25" xfId="0" applyFont="1" applyFill="1" applyBorder="1" applyAlignment="1" applyProtection="1">
      <alignment vertical="center"/>
    </xf>
    <xf numFmtId="0" fontId="2" fillId="24" borderId="0" xfId="0" applyFont="1" applyFill="1" applyBorder="1" applyAlignment="1" applyProtection="1">
      <alignment horizontal="center" vertical="center"/>
    </xf>
    <xf numFmtId="0" fontId="2" fillId="24" borderId="0" xfId="0" applyFont="1" applyFill="1" applyBorder="1" applyAlignment="1" applyProtection="1">
      <alignment vertical="center"/>
    </xf>
    <xf numFmtId="0" fontId="2" fillId="24" borderId="6" xfId="0" applyFont="1" applyFill="1" applyBorder="1" applyAlignment="1" applyProtection="1">
      <alignment vertical="center"/>
    </xf>
    <xf numFmtId="0" fontId="3" fillId="24" borderId="0" xfId="0" applyFont="1" applyFill="1" applyBorder="1" applyAlignment="1" applyProtection="1">
      <alignment horizontal="left" vertical="center"/>
    </xf>
    <xf numFmtId="0" fontId="19" fillId="24" borderId="0" xfId="0" applyFont="1" applyFill="1" applyBorder="1" applyAlignment="1" applyProtection="1">
      <alignment horizontal="left" vertical="center"/>
    </xf>
    <xf numFmtId="0" fontId="2" fillId="24" borderId="14" xfId="0" applyFont="1" applyFill="1" applyBorder="1" applyAlignment="1" applyProtection="1">
      <alignment horizontal="center" vertical="center"/>
    </xf>
    <xf numFmtId="0" fontId="2" fillId="24" borderId="20" xfId="0" applyFont="1" applyFill="1" applyBorder="1" applyAlignment="1" applyProtection="1">
      <alignment horizontal="center" vertical="center"/>
    </xf>
    <xf numFmtId="0" fontId="2" fillId="24" borderId="16" xfId="0" applyFont="1" applyFill="1" applyBorder="1" applyAlignment="1" applyProtection="1">
      <alignment horizontal="center" vertical="center"/>
    </xf>
    <xf numFmtId="0" fontId="7" fillId="24" borderId="16" xfId="0" applyFont="1" applyFill="1" applyBorder="1" applyAlignment="1" applyProtection="1">
      <alignment horizontal="center" vertical="center"/>
    </xf>
    <xf numFmtId="0" fontId="2" fillId="24" borderId="16" xfId="0" applyFont="1" applyFill="1" applyBorder="1" applyAlignment="1" applyProtection="1">
      <alignment vertical="center"/>
    </xf>
    <xf numFmtId="0" fontId="2" fillId="24" borderId="15" xfId="0" applyFont="1" applyFill="1" applyBorder="1" applyAlignment="1" applyProtection="1">
      <alignment vertical="center"/>
    </xf>
    <xf numFmtId="0" fontId="32" fillId="26" borderId="21" xfId="0" applyFont="1" applyFill="1" applyBorder="1" applyAlignment="1" applyProtection="1">
      <alignment vertical="center"/>
    </xf>
    <xf numFmtId="0" fontId="32" fillId="26" borderId="22" xfId="0" applyFont="1" applyFill="1" applyBorder="1" applyAlignment="1" applyProtection="1">
      <alignment vertical="center"/>
    </xf>
    <xf numFmtId="0" fontId="32" fillId="26" borderId="16" xfId="0" applyFont="1" applyFill="1" applyBorder="1" applyAlignment="1" applyProtection="1">
      <alignment vertical="center"/>
    </xf>
    <xf numFmtId="0" fontId="32" fillId="26" borderId="15" xfId="0" applyFont="1" applyFill="1" applyBorder="1" applyAlignment="1" applyProtection="1">
      <alignment vertical="center"/>
    </xf>
    <xf numFmtId="0" fontId="2" fillId="24" borderId="14" xfId="0" applyFont="1" applyFill="1" applyBorder="1" applyAlignment="1" applyProtection="1">
      <alignment vertical="center"/>
    </xf>
    <xf numFmtId="0" fontId="2" fillId="27" borderId="28" xfId="0" applyFont="1" applyFill="1" applyBorder="1" applyAlignment="1" applyProtection="1">
      <alignment horizontal="center" vertical="center"/>
    </xf>
    <xf numFmtId="0" fontId="2" fillId="27" borderId="0" xfId="0" applyFont="1" applyFill="1" applyBorder="1" applyAlignment="1" applyProtection="1">
      <alignment horizontal="center" vertical="center"/>
    </xf>
    <xf numFmtId="0" fontId="3" fillId="27" borderId="29" xfId="0" applyFont="1" applyFill="1" applyBorder="1" applyAlignment="1" applyProtection="1">
      <alignment horizontal="left" vertical="center"/>
    </xf>
    <xf numFmtId="0" fontId="3" fillId="27" borderId="0" xfId="0" applyFont="1" applyFill="1" applyBorder="1" applyAlignment="1" applyProtection="1">
      <alignment vertical="center"/>
    </xf>
    <xf numFmtId="0" fontId="2" fillId="27" borderId="29" xfId="0" applyFont="1" applyFill="1" applyBorder="1" applyAlignment="1" applyProtection="1">
      <alignment horizontal="right" vertical="center"/>
    </xf>
    <xf numFmtId="0" fontId="2" fillId="27" borderId="0" xfId="0" applyFont="1" applyFill="1" applyBorder="1" applyAlignment="1" applyProtection="1">
      <alignment horizontal="left" vertical="center"/>
    </xf>
    <xf numFmtId="0" fontId="3" fillId="27" borderId="0" xfId="0" applyFont="1" applyFill="1" applyBorder="1" applyAlignment="1" applyProtection="1">
      <alignment horizontal="left" vertical="center"/>
    </xf>
    <xf numFmtId="0" fontId="3" fillId="27" borderId="0" xfId="0" applyFont="1" applyFill="1" applyBorder="1" applyAlignment="1" applyProtection="1">
      <alignment horizontal="center" vertical="center"/>
    </xf>
    <xf numFmtId="0" fontId="2" fillId="27" borderId="0" xfId="0" applyFont="1" applyFill="1" applyBorder="1" applyAlignment="1" applyProtection="1">
      <alignment vertical="center"/>
    </xf>
    <xf numFmtId="0" fontId="2" fillId="27" borderId="6" xfId="0" applyFont="1" applyFill="1" applyBorder="1" applyAlignment="1" applyProtection="1">
      <alignment vertical="center"/>
    </xf>
    <xf numFmtId="0" fontId="2" fillId="27" borderId="29" xfId="0" applyFont="1" applyFill="1" applyBorder="1" applyAlignment="1" applyProtection="1">
      <alignment horizontal="center" vertical="center"/>
    </xf>
    <xf numFmtId="0" fontId="2" fillId="27" borderId="10" xfId="0" applyFont="1" applyFill="1" applyBorder="1" applyAlignment="1" applyProtection="1">
      <alignment horizontal="center" vertical="center"/>
    </xf>
    <xf numFmtId="0" fontId="2" fillId="27" borderId="20" xfId="0" applyFont="1" applyFill="1" applyBorder="1" applyAlignment="1" applyProtection="1">
      <alignment horizontal="center" vertical="center"/>
    </xf>
    <xf numFmtId="0" fontId="2" fillId="27" borderId="16" xfId="0" applyFont="1" applyFill="1" applyBorder="1" applyAlignment="1" applyProtection="1">
      <alignment horizontal="center" vertical="center"/>
    </xf>
    <xf numFmtId="0" fontId="7" fillId="27" borderId="16" xfId="0" applyFont="1" applyFill="1" applyBorder="1" applyAlignment="1" applyProtection="1">
      <alignment horizontal="center" vertical="center"/>
    </xf>
    <xf numFmtId="0" fontId="2" fillId="27" borderId="16" xfId="0" applyFont="1" applyFill="1" applyBorder="1" applyAlignment="1" applyProtection="1">
      <alignment vertical="center"/>
    </xf>
    <xf numFmtId="0" fontId="2" fillId="27" borderId="15" xfId="0" applyFont="1" applyFill="1" applyBorder="1" applyAlignment="1" applyProtection="1">
      <alignment vertical="center"/>
    </xf>
    <xf numFmtId="0" fontId="2" fillId="27" borderId="0" xfId="0" applyFont="1" applyFill="1" applyBorder="1" applyAlignment="1" applyProtection="1">
      <alignment horizontal="right" vertical="center"/>
    </xf>
    <xf numFmtId="0" fontId="19" fillId="27" borderId="0" xfId="0" applyFont="1" applyFill="1" applyBorder="1" applyAlignment="1" applyProtection="1">
      <alignment horizontal="left" vertical="center"/>
    </xf>
    <xf numFmtId="0" fontId="10" fillId="27" borderId="0" xfId="1" applyFill="1" applyAlignment="1" applyProtection="1">
      <alignment vertical="center"/>
    </xf>
    <xf numFmtId="0" fontId="2" fillId="27" borderId="10" xfId="0" applyFont="1" applyFill="1" applyBorder="1" applyAlignment="1" applyProtection="1">
      <alignment horizontal="right" vertical="center"/>
    </xf>
    <xf numFmtId="0" fontId="2" fillId="28" borderId="20" xfId="0" applyFont="1" applyFill="1" applyBorder="1" applyAlignment="1" applyProtection="1">
      <alignment horizontal="center" vertical="center"/>
    </xf>
    <xf numFmtId="0" fontId="2" fillId="28" borderId="0" xfId="0" applyFont="1" applyFill="1" applyBorder="1" applyAlignment="1" applyProtection="1">
      <alignment horizontal="center" vertical="center"/>
    </xf>
    <xf numFmtId="0" fontId="2" fillId="28" borderId="0" xfId="0" applyFont="1" applyFill="1" applyBorder="1" applyAlignment="1" applyProtection="1">
      <alignment vertical="center"/>
    </xf>
    <xf numFmtId="0" fontId="2" fillId="28" borderId="6" xfId="0" applyFont="1" applyFill="1" applyBorder="1" applyAlignment="1" applyProtection="1">
      <alignment vertical="center"/>
    </xf>
    <xf numFmtId="0" fontId="2" fillId="28" borderId="10" xfId="0" applyFont="1" applyFill="1" applyBorder="1" applyAlignment="1" applyProtection="1">
      <alignment horizontal="center" vertical="center"/>
    </xf>
    <xf numFmtId="0" fontId="6" fillId="28" borderId="0" xfId="0" applyFont="1" applyFill="1" applyBorder="1" applyAlignment="1" applyProtection="1">
      <alignment horizontal="left" vertical="center"/>
    </xf>
    <xf numFmtId="0" fontId="3" fillId="28" borderId="0" xfId="0" applyFont="1" applyFill="1" applyBorder="1" applyAlignment="1" applyProtection="1">
      <alignment horizontal="left" vertical="center"/>
    </xf>
    <xf numFmtId="0" fontId="2" fillId="28" borderId="0" xfId="0" applyFont="1" applyFill="1" applyBorder="1" applyAlignment="1" applyProtection="1">
      <alignment horizontal="right" vertical="center"/>
    </xf>
    <xf numFmtId="0" fontId="19" fillId="28" borderId="0" xfId="0" applyFont="1" applyFill="1" applyBorder="1" applyAlignment="1" applyProtection="1">
      <alignment horizontal="left" vertical="center"/>
    </xf>
    <xf numFmtId="0" fontId="2" fillId="28" borderId="10" xfId="0" applyFont="1" applyFill="1" applyBorder="1" applyAlignment="1" applyProtection="1">
      <alignment horizontal="right" vertical="center"/>
    </xf>
    <xf numFmtId="0" fontId="2" fillId="28" borderId="0" xfId="0" applyFont="1" applyFill="1" applyBorder="1" applyAlignment="1" applyProtection="1">
      <alignment horizontal="left" vertical="center"/>
    </xf>
    <xf numFmtId="0" fontId="2" fillId="29" borderId="20" xfId="0" applyFont="1" applyFill="1" applyBorder="1" applyAlignment="1" applyProtection="1">
      <alignment horizontal="center" vertical="center"/>
    </xf>
    <xf numFmtId="0" fontId="2" fillId="29" borderId="10" xfId="0" applyFont="1" applyFill="1" applyBorder="1" applyAlignment="1" applyProtection="1">
      <alignment horizontal="center" vertical="center"/>
    </xf>
    <xf numFmtId="0" fontId="2" fillId="29" borderId="0" xfId="0" applyFont="1" applyFill="1" applyBorder="1" applyAlignment="1" applyProtection="1">
      <alignment vertical="center"/>
    </xf>
    <xf numFmtId="0" fontId="2" fillId="29" borderId="6" xfId="0" applyFont="1" applyFill="1" applyBorder="1" applyAlignment="1" applyProtection="1">
      <alignment vertical="center"/>
    </xf>
    <xf numFmtId="0" fontId="2" fillId="29" borderId="0" xfId="0" applyFont="1" applyFill="1" applyBorder="1" applyAlignment="1" applyProtection="1">
      <alignment horizontal="center" vertical="center"/>
    </xf>
    <xf numFmtId="0" fontId="2" fillId="29" borderId="10" xfId="0" applyFont="1" applyFill="1" applyBorder="1" applyAlignment="1" applyProtection="1">
      <alignment horizontal="right" vertical="center"/>
    </xf>
    <xf numFmtId="0" fontId="2" fillId="29" borderId="0" xfId="0" applyFont="1" applyFill="1" applyBorder="1" applyAlignment="1" applyProtection="1">
      <alignment horizontal="right" vertical="center"/>
    </xf>
    <xf numFmtId="0" fontId="19" fillId="29" borderId="0" xfId="0" applyFont="1" applyFill="1" applyBorder="1" applyAlignment="1" applyProtection="1">
      <alignment horizontal="left" vertical="center"/>
    </xf>
    <xf numFmtId="0" fontId="6" fillId="29" borderId="0" xfId="0" applyFont="1" applyFill="1" applyBorder="1" applyAlignment="1" applyProtection="1">
      <alignment horizontal="left" vertical="center"/>
    </xf>
    <xf numFmtId="0" fontId="33" fillId="29" borderId="0" xfId="0" applyFont="1" applyFill="1" applyBorder="1" applyAlignment="1" applyProtection="1">
      <alignment horizontal="left" vertical="center"/>
    </xf>
    <xf numFmtId="0" fontId="27" fillId="29" borderId="0" xfId="0" applyFont="1" applyFill="1" applyBorder="1" applyAlignment="1" applyProtection="1">
      <alignment horizontal="left" vertical="center"/>
    </xf>
    <xf numFmtId="0" fontId="27" fillId="29" borderId="0" xfId="0" applyFont="1" applyFill="1" applyBorder="1" applyAlignment="1" applyProtection="1">
      <alignment horizontal="right" vertical="center"/>
    </xf>
    <xf numFmtId="0" fontId="32" fillId="30" borderId="21" xfId="0" applyFont="1" applyFill="1" applyBorder="1" applyAlignment="1" applyProtection="1">
      <alignment vertical="center"/>
    </xf>
    <xf numFmtId="0" fontId="32" fillId="30" borderId="22" xfId="0" applyFont="1" applyFill="1" applyBorder="1" applyAlignment="1" applyProtection="1">
      <alignment vertical="center"/>
    </xf>
    <xf numFmtId="0" fontId="32" fillId="30" borderId="16" xfId="0" applyFont="1" applyFill="1" applyBorder="1" applyAlignment="1" applyProtection="1">
      <alignment vertical="center"/>
    </xf>
    <xf numFmtId="0" fontId="32" fillId="30" borderId="15" xfId="0" applyFont="1" applyFill="1" applyBorder="1" applyAlignment="1" applyProtection="1">
      <alignment vertical="center"/>
    </xf>
    <xf numFmtId="0" fontId="32" fillId="31" borderId="21" xfId="0" applyFont="1" applyFill="1" applyBorder="1" applyAlignment="1" applyProtection="1">
      <alignment vertical="center"/>
    </xf>
    <xf numFmtId="0" fontId="32" fillId="31" borderId="22" xfId="0" applyFont="1" applyFill="1" applyBorder="1" applyAlignment="1" applyProtection="1">
      <alignment vertical="center"/>
    </xf>
    <xf numFmtId="0" fontId="32" fillId="31" borderId="16" xfId="0" applyFont="1" applyFill="1" applyBorder="1" applyAlignment="1" applyProtection="1">
      <alignment vertical="center"/>
    </xf>
    <xf numFmtId="0" fontId="32" fillId="31" borderId="15" xfId="0" applyFont="1" applyFill="1" applyBorder="1" applyAlignment="1" applyProtection="1">
      <alignment vertical="center"/>
    </xf>
    <xf numFmtId="0" fontId="34" fillId="31" borderId="22" xfId="0" applyFont="1" applyFill="1" applyBorder="1" applyAlignment="1" applyProtection="1">
      <alignment vertical="center"/>
    </xf>
    <xf numFmtId="0" fontId="2" fillId="32" borderId="17" xfId="0" applyFont="1" applyFill="1" applyBorder="1" applyAlignment="1" applyProtection="1">
      <alignment horizontal="center" vertical="center"/>
    </xf>
    <xf numFmtId="0" fontId="3" fillId="32" borderId="10" xfId="0" applyFont="1" applyFill="1" applyBorder="1" applyAlignment="1" applyProtection="1">
      <alignment vertical="center"/>
    </xf>
    <xf numFmtId="0" fontId="2" fillId="32" borderId="18" xfId="0" applyFont="1" applyFill="1" applyBorder="1" applyAlignment="1" applyProtection="1">
      <alignment horizontal="center" vertical="center"/>
    </xf>
    <xf numFmtId="0" fontId="2" fillId="32" borderId="18" xfId="0" applyFont="1" applyFill="1" applyBorder="1" applyAlignment="1" applyProtection="1">
      <alignment vertical="center"/>
    </xf>
    <xf numFmtId="0" fontId="2" fillId="32" borderId="19" xfId="0" applyFont="1" applyFill="1" applyBorder="1" applyAlignment="1" applyProtection="1">
      <alignment vertical="center"/>
    </xf>
    <xf numFmtId="0" fontId="2" fillId="32" borderId="0" xfId="0" applyFont="1" applyFill="1" applyBorder="1" applyAlignment="1" applyProtection="1">
      <alignment vertical="center"/>
    </xf>
    <xf numFmtId="0" fontId="2" fillId="32" borderId="6" xfId="0" applyFont="1" applyFill="1" applyBorder="1" applyAlignment="1" applyProtection="1">
      <alignment vertical="center"/>
    </xf>
    <xf numFmtId="0" fontId="21" fillId="32" borderId="0" xfId="0" applyFont="1" applyFill="1" applyBorder="1" applyAlignment="1" applyProtection="1">
      <alignment horizontal="left" vertical="center"/>
    </xf>
    <xf numFmtId="0" fontId="3" fillId="32" borderId="0" xfId="0" applyFont="1" applyFill="1" applyBorder="1" applyAlignment="1" applyProtection="1">
      <alignment horizontal="center" vertical="center"/>
    </xf>
    <xf numFmtId="0" fontId="2" fillId="32" borderId="41" xfId="0" applyFont="1" applyFill="1" applyBorder="1" applyAlignment="1" applyProtection="1">
      <alignment horizontal="center" vertical="center"/>
    </xf>
    <xf numFmtId="0" fontId="2" fillId="32" borderId="7" xfId="0" applyFont="1" applyFill="1" applyBorder="1" applyAlignment="1" applyProtection="1">
      <alignment horizontal="center" vertical="center"/>
    </xf>
    <xf numFmtId="0" fontId="2" fillId="32" borderId="7" xfId="0" applyFont="1" applyFill="1" applyBorder="1" applyAlignment="1" applyProtection="1">
      <alignment vertical="center"/>
    </xf>
    <xf numFmtId="0" fontId="2" fillId="32" borderId="8" xfId="0" applyFont="1" applyFill="1" applyBorder="1" applyAlignment="1" applyProtection="1">
      <alignment vertical="center"/>
    </xf>
    <xf numFmtId="0" fontId="5" fillId="15" borderId="12" xfId="0" applyFont="1" applyFill="1" applyBorder="1" applyAlignment="1" applyProtection="1">
      <alignment vertical="center"/>
    </xf>
    <xf numFmtId="0" fontId="5" fillId="15" borderId="26" xfId="0" applyFont="1" applyFill="1" applyBorder="1" applyAlignment="1" applyProtection="1">
      <alignment vertical="center"/>
    </xf>
    <xf numFmtId="0" fontId="5" fillId="15" borderId="13" xfId="0" applyFont="1" applyFill="1" applyBorder="1" applyAlignment="1" applyProtection="1">
      <alignment vertical="center"/>
    </xf>
    <xf numFmtId="0" fontId="5" fillId="15" borderId="1" xfId="0" applyFont="1" applyFill="1" applyBorder="1" applyAlignment="1" applyProtection="1">
      <alignment vertical="center"/>
    </xf>
    <xf numFmtId="0" fontId="5" fillId="15" borderId="24" xfId="0" applyFont="1" applyFill="1" applyBorder="1" applyAlignment="1" applyProtection="1">
      <alignment vertical="center"/>
    </xf>
    <xf numFmtId="0" fontId="5" fillId="15" borderId="3" xfId="0" applyFont="1" applyFill="1" applyBorder="1" applyAlignment="1" applyProtection="1">
      <alignment vertical="center"/>
    </xf>
  </cellXfs>
  <cellStyles count="2">
    <cellStyle name="Hyperlink" xfId="1" builtinId="8"/>
    <cellStyle name="Normal" xfId="0" builtinId="0"/>
  </cellStyles>
  <dxfs count="12">
    <dxf>
      <font>
        <b/>
        <i val="0"/>
        <color rgb="FF004376"/>
      </font>
    </dxf>
    <dxf>
      <font>
        <b/>
        <i val="0"/>
        <color rgb="FFFF0000"/>
      </font>
    </dxf>
    <dxf>
      <font>
        <b/>
        <i val="0"/>
        <color rgb="FF004376"/>
      </font>
    </dxf>
    <dxf>
      <font>
        <b/>
        <i val="0"/>
        <color rgb="FFFF0000"/>
      </font>
    </dxf>
    <dxf>
      <font>
        <b/>
        <i val="0"/>
        <color rgb="FF004376"/>
      </font>
    </dxf>
    <dxf>
      <font>
        <b/>
        <i val="0"/>
        <color rgb="FFFF0000"/>
      </font>
    </dxf>
    <dxf>
      <font>
        <b/>
        <i val="0"/>
        <color rgb="FF004376"/>
      </font>
    </dxf>
    <dxf>
      <font>
        <b/>
        <i val="0"/>
        <color rgb="FFFF0000"/>
      </font>
    </dxf>
    <dxf>
      <font>
        <b/>
        <i val="0"/>
        <color rgb="FF004376"/>
      </font>
    </dxf>
    <dxf>
      <font>
        <b/>
        <i val="0"/>
        <color rgb="FFFF0000"/>
      </font>
    </dxf>
    <dxf>
      <font>
        <b/>
        <i val="0"/>
        <color rgb="FF004376"/>
      </font>
    </dxf>
    <dxf>
      <font>
        <b/>
        <i val="0"/>
        <color rgb="FFFF0000"/>
      </font>
    </dxf>
  </dxfs>
  <tableStyles count="0" defaultTableStyle="TableStyleMedium9" defaultPivotStyle="PivotStyleLight16"/>
  <colors>
    <mruColors>
      <color rgb="FFE0E0E0"/>
      <color rgb="FFCED9FE"/>
      <color rgb="FF1D3A57"/>
      <color rgb="FF000D1A"/>
      <color rgb="FF2C5884"/>
      <color rgb="FF00172E"/>
      <color rgb="FFE8CEFE"/>
      <color rgb="FFCDCDFF"/>
      <color rgb="FFEFEFFF"/>
      <color rgb="FFE7F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1098177</xdr:colOff>
      <xdr:row>0</xdr:row>
      <xdr:rowOff>112060</xdr:rowOff>
    </xdr:from>
    <xdr:to>
      <xdr:col>8</xdr:col>
      <xdr:colOff>917762</xdr:colOff>
      <xdr:row>19</xdr:row>
      <xdr:rowOff>43144</xdr:rowOff>
    </xdr:to>
    <xdr:pic>
      <xdr:nvPicPr>
        <xdr:cNvPr id="5" name="Picture 4" descr="RWC - logo.JPG"/>
        <xdr:cNvPicPr>
          <a:picLocks noChangeAspect="1"/>
        </xdr:cNvPicPr>
      </xdr:nvPicPr>
      <xdr:blipFill>
        <a:blip xmlns:r="http://schemas.openxmlformats.org/officeDocument/2006/relationships" r:embed="rId1" cstate="print"/>
        <a:stretch>
          <a:fillRect/>
        </a:stretch>
      </xdr:blipFill>
      <xdr:spPr>
        <a:xfrm>
          <a:off x="1770530" y="112060"/>
          <a:ext cx="5848350" cy="3438525"/>
        </a:xfrm>
        <a:prstGeom prst="roundRect">
          <a:avLst>
            <a:gd name="adj" fmla="val 16667"/>
          </a:avLst>
        </a:prstGeom>
        <a:ln>
          <a:noFill/>
        </a:ln>
        <a:effectLst>
          <a:outerShdw blurRad="152400" dist="12000" dir="900000" sy="98000" kx="110000" ky="200000" algn="tl" rotWithShape="0">
            <a:srgbClr val="000000">
              <a:alpha val="30000"/>
            </a:srgbClr>
          </a:outerShdw>
        </a:effectLst>
        <a:scene3d>
          <a:camera prst="perspectiveRelaxed">
            <a:rot lat="19800000" lon="1200000" rev="20820000"/>
          </a:camera>
          <a:lightRig rig="threePt" dir="t"/>
        </a:scene3d>
        <a:sp3d contourW="6350" prstMaterial="matte">
          <a:bevelT w="101600" h="101600"/>
          <a:contourClr>
            <a:srgbClr val="969696"/>
          </a:contourClr>
        </a:sp3d>
      </xdr:spPr>
    </xdr:pic>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raftwc.wix.com/raftworldcu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rgb="FF00B050"/>
  </sheetPr>
  <dimension ref="A1:P412"/>
  <sheetViews>
    <sheetView tabSelected="1" topLeftCell="A230" zoomScale="85" zoomScaleNormal="85" workbookViewId="0">
      <selection activeCell="C232" sqref="C232:E232"/>
    </sheetView>
  </sheetViews>
  <sheetFormatPr defaultColWidth="10.42578125" defaultRowHeight="15"/>
  <cols>
    <col min="1" max="2" width="5" style="159" customWidth="1"/>
    <col min="3" max="3" width="24" style="159" customWidth="1"/>
    <col min="4" max="5" width="12.140625" style="159" customWidth="1"/>
    <col min="6" max="6" width="24" style="159" customWidth="1"/>
    <col min="7" max="7" width="13.42578125" style="159" customWidth="1"/>
    <col min="8" max="8" width="4.7109375" style="159" customWidth="1"/>
    <col min="9" max="9" width="20.140625" style="158" customWidth="1"/>
    <col min="10" max="10" width="9.140625" style="158" customWidth="1"/>
    <col min="11" max="13" width="6.5703125" style="158" customWidth="1"/>
    <col min="14" max="14" width="10.42578125" style="158" customWidth="1"/>
    <col min="15" max="15" width="14" style="158" customWidth="1"/>
    <col min="16" max="16384" width="10.42578125" style="158"/>
  </cols>
  <sheetData>
    <row r="1" spans="1:8" ht="14.25" customHeight="1">
      <c r="A1" s="158"/>
      <c r="B1" s="158"/>
      <c r="C1" s="158"/>
      <c r="D1" s="158"/>
      <c r="E1" s="158"/>
      <c r="F1" s="158"/>
      <c r="G1" s="158"/>
      <c r="H1" s="158"/>
    </row>
    <row r="2" spans="1:8" ht="14.25" customHeight="1">
      <c r="A2" s="158"/>
      <c r="B2" s="158"/>
      <c r="C2" s="158"/>
      <c r="D2" s="158"/>
      <c r="E2" s="158"/>
      <c r="F2" s="158"/>
      <c r="G2" s="158"/>
      <c r="H2" s="158"/>
    </row>
    <row r="3" spans="1:8" ht="15" customHeight="1">
      <c r="A3" s="158"/>
      <c r="B3" s="158"/>
      <c r="C3" s="158"/>
      <c r="D3" s="158"/>
      <c r="E3" s="158"/>
      <c r="F3" s="158"/>
      <c r="G3" s="158"/>
      <c r="H3" s="158"/>
    </row>
    <row r="4" spans="1:8" ht="15.75" customHeight="1">
      <c r="A4" s="158"/>
      <c r="B4" s="158"/>
      <c r="C4" s="158"/>
      <c r="D4" s="158"/>
      <c r="E4" s="158"/>
      <c r="F4" s="158"/>
      <c r="G4" s="158"/>
      <c r="H4" s="158"/>
    </row>
    <row r="5" spans="1:8" ht="12" customHeight="1">
      <c r="A5" s="158"/>
      <c r="B5" s="158"/>
      <c r="C5" s="158"/>
      <c r="D5" s="158"/>
      <c r="E5" s="158"/>
      <c r="F5" s="158"/>
      <c r="G5" s="158"/>
      <c r="H5" s="158"/>
    </row>
    <row r="6" spans="1:8" ht="12" customHeight="1">
      <c r="A6" s="158"/>
      <c r="B6" s="158"/>
      <c r="C6" s="158"/>
      <c r="D6" s="158"/>
      <c r="E6" s="158"/>
      <c r="F6" s="158"/>
      <c r="G6" s="158"/>
      <c r="H6" s="158"/>
    </row>
    <row r="7" spans="1:8" ht="12" customHeight="1">
      <c r="A7" s="158"/>
      <c r="B7" s="158"/>
      <c r="C7" s="158"/>
      <c r="D7" s="158"/>
      <c r="E7" s="158"/>
      <c r="F7" s="158"/>
      <c r="G7" s="158"/>
      <c r="H7" s="158"/>
    </row>
    <row r="8" spans="1:8" ht="14.25" customHeight="1">
      <c r="A8" s="158"/>
      <c r="B8" s="158"/>
      <c r="C8" s="158"/>
      <c r="D8" s="158"/>
      <c r="E8" s="158"/>
      <c r="F8" s="158"/>
      <c r="G8" s="158"/>
      <c r="H8" s="158"/>
    </row>
    <row r="9" spans="1:8" ht="12.75" customHeight="1">
      <c r="A9" s="158"/>
      <c r="B9" s="158"/>
      <c r="C9" s="158"/>
      <c r="D9" s="158"/>
      <c r="E9" s="158"/>
      <c r="F9" s="158"/>
      <c r="G9" s="158"/>
      <c r="H9" s="158"/>
    </row>
    <row r="10" spans="1:8" ht="14.25" customHeight="1">
      <c r="A10" s="158"/>
      <c r="B10" s="158"/>
      <c r="C10" s="158"/>
      <c r="D10" s="158"/>
      <c r="E10" s="158"/>
      <c r="F10" s="158"/>
      <c r="G10" s="158"/>
      <c r="H10" s="158"/>
    </row>
    <row r="11" spans="1:8" ht="19.5" customHeight="1">
      <c r="A11" s="158"/>
      <c r="B11" s="158"/>
      <c r="C11" s="158"/>
      <c r="D11" s="158"/>
      <c r="E11" s="158"/>
      <c r="F11" s="158"/>
      <c r="G11" s="158"/>
      <c r="H11" s="158"/>
    </row>
    <row r="20" spans="2:16" ht="15.75" thickBot="1"/>
    <row r="21" spans="2:16">
      <c r="B21" s="244"/>
      <c r="C21" s="255"/>
      <c r="D21" s="255"/>
      <c r="E21" s="246"/>
      <c r="F21" s="195"/>
      <c r="G21" s="196"/>
      <c r="H21" s="196"/>
      <c r="I21" s="196"/>
      <c r="J21" s="196"/>
      <c r="K21" s="196"/>
      <c r="L21" s="196"/>
      <c r="M21" s="196"/>
      <c r="N21" s="196"/>
    </row>
    <row r="22" spans="2:16" ht="16.5" thickBot="1">
      <c r="B22" s="245"/>
      <c r="C22" s="194" t="s">
        <v>146</v>
      </c>
      <c r="D22" s="256" t="s">
        <v>151</v>
      </c>
      <c r="E22" s="247"/>
      <c r="F22" s="172"/>
      <c r="G22" s="173"/>
      <c r="H22" s="173"/>
      <c r="I22" s="173"/>
      <c r="J22" s="173"/>
      <c r="K22" s="173"/>
      <c r="L22" s="173"/>
      <c r="M22" s="173"/>
      <c r="N22" s="173"/>
    </row>
    <row r="23" spans="2:16" ht="18.75" customHeight="1">
      <c r="B23" s="245"/>
      <c r="C23" s="151" t="s">
        <v>54</v>
      </c>
      <c r="D23" s="152"/>
      <c r="E23" s="247"/>
      <c r="F23" s="162"/>
      <c r="G23" s="163"/>
      <c r="H23" s="163"/>
      <c r="I23" s="163"/>
      <c r="J23" s="163"/>
      <c r="K23" s="163"/>
      <c r="L23" s="163"/>
      <c r="M23" s="163"/>
      <c r="N23" s="164"/>
    </row>
    <row r="24" spans="2:16" ht="18.75" customHeight="1">
      <c r="B24" s="245"/>
      <c r="C24" s="120"/>
      <c r="D24" s="153"/>
      <c r="E24" s="248" t="str">
        <f>IF(C24=""," *","")</f>
        <v xml:space="preserve"> *</v>
      </c>
      <c r="F24" s="162"/>
      <c r="G24" s="224" t="str">
        <f>IF(COUNTIF(E24:E26," *")=0,IF(COUNTIF(G40:G222," *")=0,IF(COUNTIF(G40:G232," o")=0,IF(COUNTIF(G225:G232," #")=0,"All the predictions have been entered properly. Plase save a local copy and forward it to the following email address: raft_worldcup@outlook.com","# You still have to provide some predictions. Please check the rows marked with the red hash."),"o You still have to provide some predictions. Please check the rows marked with the red o."),"You still have to provide some predictions. Please check the rows marked with red asterisks."),"Please enter a correct name and email address.")</f>
        <v>Please enter a correct name and email address.</v>
      </c>
      <c r="H24" s="224"/>
      <c r="I24" s="224"/>
      <c r="J24" s="224"/>
      <c r="K24" s="224"/>
      <c r="L24" s="224"/>
      <c r="M24" s="224"/>
      <c r="N24" s="164"/>
      <c r="P24" s="165"/>
    </row>
    <row r="25" spans="2:16" ht="18.75" customHeight="1">
      <c r="B25" s="245"/>
      <c r="C25" s="151" t="s">
        <v>55</v>
      </c>
      <c r="D25" s="152"/>
      <c r="E25" s="247"/>
      <c r="F25" s="162"/>
      <c r="G25" s="224"/>
      <c r="H25" s="224"/>
      <c r="I25" s="224"/>
      <c r="J25" s="224"/>
      <c r="K25" s="224"/>
      <c r="L25" s="224"/>
      <c r="M25" s="224"/>
      <c r="N25" s="164"/>
    </row>
    <row r="26" spans="2:16" ht="18.75" customHeight="1">
      <c r="B26" s="245"/>
      <c r="C26" s="146"/>
      <c r="D26" s="153"/>
      <c r="E26" s="248" t="str">
        <f>IF(C26=""," *",IF(ISERROR(FIND("@",C26,1))," *",""))</f>
        <v xml:space="preserve"> *</v>
      </c>
      <c r="F26" s="162"/>
      <c r="G26" s="224"/>
      <c r="H26" s="224"/>
      <c r="I26" s="224"/>
      <c r="J26" s="224"/>
      <c r="K26" s="224"/>
      <c r="L26" s="224"/>
      <c r="M26" s="224"/>
      <c r="N26" s="164"/>
    </row>
    <row r="27" spans="2:16" ht="6" customHeight="1">
      <c r="B27" s="245"/>
      <c r="C27" s="253"/>
      <c r="D27" s="253"/>
      <c r="E27" s="247"/>
      <c r="F27" s="162"/>
      <c r="G27" s="224"/>
      <c r="H27" s="224"/>
      <c r="I27" s="224"/>
      <c r="J27" s="224"/>
      <c r="K27" s="224"/>
      <c r="L27" s="224"/>
      <c r="M27" s="224"/>
      <c r="N27" s="164"/>
    </row>
    <row r="28" spans="2:16">
      <c r="B28" s="169"/>
      <c r="C28" s="147" t="str">
        <f>IF(COUNTIF(E24:E26," *")=0,"Cool!  :)","* Please enter a correct name and email address")</f>
        <v>* Please enter a correct name and email address</v>
      </c>
      <c r="D28" s="148"/>
      <c r="E28" s="170"/>
      <c r="F28" s="162"/>
      <c r="G28" s="224"/>
      <c r="H28" s="224"/>
      <c r="I28" s="224"/>
      <c r="J28" s="224"/>
      <c r="K28" s="224"/>
      <c r="L28" s="224"/>
      <c r="M28" s="224"/>
      <c r="N28" s="164"/>
    </row>
    <row r="29" spans="2:16" ht="15.75" thickBot="1">
      <c r="B29" s="245"/>
      <c r="C29" s="252"/>
      <c r="D29" s="253"/>
      <c r="E29" s="247"/>
      <c r="F29" s="166"/>
      <c r="G29" s="167"/>
      <c r="H29" s="167"/>
      <c r="I29" s="167"/>
      <c r="J29" s="167"/>
      <c r="K29" s="167"/>
      <c r="L29" s="167"/>
      <c r="M29" s="167"/>
      <c r="N29" s="168"/>
    </row>
    <row r="30" spans="2:16" ht="15.75">
      <c r="B30" s="245"/>
      <c r="C30" s="194" t="s">
        <v>147</v>
      </c>
      <c r="D30" s="254" t="s">
        <v>150</v>
      </c>
      <c r="E30" s="247"/>
      <c r="F30" s="158"/>
      <c r="G30" s="158"/>
      <c r="H30" s="158"/>
    </row>
    <row r="31" spans="2:16">
      <c r="B31" s="245"/>
      <c r="C31" s="151" t="s">
        <v>148</v>
      </c>
      <c r="D31" s="152"/>
      <c r="E31" s="247"/>
      <c r="F31" s="158"/>
      <c r="G31" s="158"/>
      <c r="H31" s="158"/>
    </row>
    <row r="32" spans="2:16">
      <c r="B32" s="245"/>
      <c r="C32" s="120"/>
      <c r="D32" s="153"/>
      <c r="E32" s="247"/>
      <c r="F32" s="158"/>
      <c r="G32" s="158"/>
      <c r="H32" s="158"/>
    </row>
    <row r="33" spans="1:14">
      <c r="B33" s="245"/>
      <c r="C33" s="151" t="s">
        <v>149</v>
      </c>
      <c r="D33" s="200" t="s">
        <v>152</v>
      </c>
      <c r="E33" s="247"/>
      <c r="F33" s="158"/>
      <c r="G33" s="158"/>
      <c r="H33" s="158"/>
    </row>
    <row r="34" spans="1:14">
      <c r="B34" s="245"/>
      <c r="C34" s="211"/>
      <c r="D34" s="153"/>
      <c r="E34" s="247"/>
      <c r="F34" s="158"/>
      <c r="G34" s="158"/>
      <c r="H34" s="158"/>
    </row>
    <row r="35" spans="1:14" ht="15.75" thickBot="1">
      <c r="B35" s="250"/>
      <c r="C35" s="251"/>
      <c r="D35" s="251"/>
      <c r="E35" s="249"/>
      <c r="F35" s="158"/>
      <c r="G35" s="158"/>
      <c r="H35" s="158"/>
    </row>
    <row r="36" spans="1:14" ht="39" customHeight="1" thickBot="1">
      <c r="A36" s="171"/>
      <c r="B36" s="257"/>
      <c r="C36" s="258"/>
      <c r="D36" s="259" t="s">
        <v>56</v>
      </c>
      <c r="E36" s="258"/>
      <c r="F36" s="258"/>
      <c r="G36" s="260"/>
      <c r="H36" s="172"/>
      <c r="I36" s="173"/>
      <c r="J36" s="173"/>
      <c r="K36" s="173"/>
      <c r="L36" s="173"/>
      <c r="M36" s="173"/>
      <c r="N36" s="173"/>
    </row>
    <row r="37" spans="1:14" ht="21.6" customHeight="1">
      <c r="A37" s="174"/>
      <c r="B37" s="272"/>
      <c r="C37" s="273" t="s">
        <v>65</v>
      </c>
      <c r="D37" s="273"/>
      <c r="E37" s="273"/>
      <c r="F37" s="273"/>
      <c r="G37" s="273"/>
      <c r="H37" s="274"/>
      <c r="I37" s="274"/>
      <c r="J37" s="274"/>
      <c r="K37" s="274"/>
      <c r="L37" s="274"/>
      <c r="M37" s="274"/>
      <c r="N37" s="275"/>
    </row>
    <row r="38" spans="1:14">
      <c r="A38" s="175"/>
      <c r="B38" s="245"/>
      <c r="C38" s="261"/>
      <c r="D38" s="261"/>
      <c r="E38" s="261"/>
      <c r="F38" s="261"/>
      <c r="G38" s="261"/>
      <c r="H38" s="261"/>
      <c r="I38" s="262"/>
      <c r="J38" s="262"/>
      <c r="K38" s="262"/>
      <c r="L38" s="262"/>
      <c r="M38" s="262"/>
      <c r="N38" s="263"/>
    </row>
    <row r="39" spans="1:14">
      <c r="A39" s="175"/>
      <c r="B39" s="245"/>
      <c r="C39" s="264" t="s">
        <v>81</v>
      </c>
      <c r="D39" s="261"/>
      <c r="E39" s="261"/>
      <c r="F39" s="261"/>
      <c r="G39" s="261"/>
      <c r="H39" s="261"/>
      <c r="I39" s="262"/>
      <c r="J39" s="262"/>
      <c r="K39" s="262"/>
      <c r="L39" s="262"/>
      <c r="M39" s="262"/>
      <c r="N39" s="263"/>
    </row>
    <row r="40" spans="1:14" ht="15.75">
      <c r="A40" s="175"/>
      <c r="B40" s="245"/>
      <c r="C40" s="176" t="s">
        <v>27</v>
      </c>
      <c r="D40" s="81" t="s">
        <v>60</v>
      </c>
      <c r="E40" s="81" t="s">
        <v>60</v>
      </c>
      <c r="F40" s="177" t="s">
        <v>59</v>
      </c>
      <c r="G40" s="265" t="str">
        <f>IF(OR(D40="",D40="Select",E40="",E40="Select")," *","")</f>
        <v xml:space="preserve"> *</v>
      </c>
      <c r="H40" s="261"/>
      <c r="I40" s="262"/>
      <c r="J40" s="262"/>
      <c r="K40" s="262"/>
      <c r="L40" s="262"/>
      <c r="M40" s="262"/>
      <c r="N40" s="263"/>
    </row>
    <row r="41" spans="1:14">
      <c r="A41" s="175"/>
      <c r="B41" s="245"/>
      <c r="C41" s="264" t="s">
        <v>83</v>
      </c>
      <c r="D41" s="261"/>
      <c r="E41" s="261"/>
      <c r="F41" s="261"/>
      <c r="G41" s="261"/>
      <c r="H41" s="261"/>
      <c r="I41" s="262"/>
      <c r="J41" s="262"/>
      <c r="K41" s="262"/>
      <c r="L41" s="262"/>
      <c r="M41" s="262"/>
      <c r="N41" s="263"/>
    </row>
    <row r="42" spans="1:14" ht="15.75">
      <c r="A42" s="175"/>
      <c r="B42" s="245"/>
      <c r="C42" s="177" t="s">
        <v>12</v>
      </c>
      <c r="D42" s="81" t="s">
        <v>60</v>
      </c>
      <c r="E42" s="81" t="s">
        <v>60</v>
      </c>
      <c r="F42" s="177" t="s">
        <v>24</v>
      </c>
      <c r="G42" s="265" t="str">
        <f>IF(OR(D42="",D42="Select",E42="",E42="Select")," *","")</f>
        <v xml:space="preserve"> *</v>
      </c>
      <c r="H42" s="261"/>
      <c r="I42" s="262"/>
      <c r="J42" s="262"/>
      <c r="K42" s="262"/>
      <c r="L42" s="262"/>
      <c r="M42" s="262"/>
      <c r="N42" s="263"/>
    </row>
    <row r="43" spans="1:14">
      <c r="A43" s="175"/>
      <c r="B43" s="245"/>
      <c r="C43" s="264" t="s">
        <v>84</v>
      </c>
      <c r="D43" s="261"/>
      <c r="E43" s="261"/>
      <c r="F43" s="261"/>
      <c r="G43" s="261"/>
      <c r="H43" s="261"/>
      <c r="I43" s="262"/>
      <c r="J43" s="262"/>
      <c r="K43" s="262"/>
      <c r="L43" s="262"/>
      <c r="M43" s="262"/>
      <c r="N43" s="263"/>
    </row>
    <row r="44" spans="1:14" ht="15.75">
      <c r="A44" s="175"/>
      <c r="B44" s="245"/>
      <c r="C44" s="176" t="s">
        <v>27</v>
      </c>
      <c r="D44" s="81" t="s">
        <v>60</v>
      </c>
      <c r="E44" s="81" t="s">
        <v>60</v>
      </c>
      <c r="F44" s="177" t="s">
        <v>12</v>
      </c>
      <c r="G44" s="265" t="str">
        <f>IF(OR(D44="",D44="Select",E44="",E44="Select")," *","")</f>
        <v xml:space="preserve"> *</v>
      </c>
      <c r="H44" s="261"/>
      <c r="I44" s="266"/>
      <c r="J44" s="98" t="s">
        <v>61</v>
      </c>
      <c r="K44" s="98" t="s">
        <v>63</v>
      </c>
      <c r="L44" s="98" t="s">
        <v>62</v>
      </c>
      <c r="M44" s="98" t="s">
        <v>64</v>
      </c>
      <c r="N44" s="263"/>
    </row>
    <row r="45" spans="1:14">
      <c r="A45" s="175"/>
      <c r="B45" s="245"/>
      <c r="C45" s="264" t="s">
        <v>85</v>
      </c>
      <c r="D45" s="261"/>
      <c r="E45" s="261"/>
      <c r="F45" s="261"/>
      <c r="G45" s="261"/>
      <c r="H45" s="178" t="s">
        <v>71</v>
      </c>
      <c r="I45" s="98" t="str">
        <f>Sheet2!U36</f>
        <v>Brazil</v>
      </c>
      <c r="J45" s="90">
        <f>Sheet2!V36</f>
        <v>0</v>
      </c>
      <c r="K45" s="90">
        <f>Sheet2!W36</f>
        <v>0</v>
      </c>
      <c r="L45" s="90">
        <f>Sheet2!X36</f>
        <v>0</v>
      </c>
      <c r="M45" s="90">
        <f>Sheet2!Y36</f>
        <v>0</v>
      </c>
      <c r="N45" s="263"/>
    </row>
    <row r="46" spans="1:14" ht="15.75">
      <c r="A46" s="175"/>
      <c r="B46" s="245"/>
      <c r="C46" s="177" t="s">
        <v>24</v>
      </c>
      <c r="D46" s="81" t="s">
        <v>60</v>
      </c>
      <c r="E46" s="81" t="s">
        <v>60</v>
      </c>
      <c r="F46" s="177" t="s">
        <v>59</v>
      </c>
      <c r="G46" s="265" t="str">
        <f>IF(OR(D46="",D46="Select",E46="",E46="Select")," *","")</f>
        <v xml:space="preserve"> *</v>
      </c>
      <c r="H46" s="178" t="s">
        <v>72</v>
      </c>
      <c r="I46" s="98" t="str">
        <f>Sheet2!U37</f>
        <v>Cameroon</v>
      </c>
      <c r="J46" s="90">
        <f>Sheet2!V37</f>
        <v>0</v>
      </c>
      <c r="K46" s="90">
        <f>Sheet2!W37</f>
        <v>0</v>
      </c>
      <c r="L46" s="90">
        <f>Sheet2!X37</f>
        <v>0</v>
      </c>
      <c r="M46" s="90">
        <f>Sheet2!Y37</f>
        <v>0</v>
      </c>
      <c r="N46" s="263"/>
    </row>
    <row r="47" spans="1:14">
      <c r="A47" s="175"/>
      <c r="B47" s="245"/>
      <c r="C47" s="264" t="s">
        <v>86</v>
      </c>
      <c r="D47" s="261"/>
      <c r="E47" s="261"/>
      <c r="F47" s="261"/>
      <c r="G47" s="261"/>
      <c r="H47" s="179" t="s">
        <v>73</v>
      </c>
      <c r="I47" s="98" t="str">
        <f>Sheet2!U38</f>
        <v>Croatia</v>
      </c>
      <c r="J47" s="90">
        <f>Sheet2!V38</f>
        <v>0</v>
      </c>
      <c r="K47" s="90">
        <f>Sheet2!W38</f>
        <v>0</v>
      </c>
      <c r="L47" s="90">
        <f>Sheet2!X38</f>
        <v>0</v>
      </c>
      <c r="M47" s="90">
        <f>Sheet2!Y38</f>
        <v>0</v>
      </c>
      <c r="N47" s="263"/>
    </row>
    <row r="48" spans="1:14" ht="15.75">
      <c r="A48" s="175"/>
      <c r="B48" s="245"/>
      <c r="C48" s="177" t="s">
        <v>24</v>
      </c>
      <c r="D48" s="81" t="s">
        <v>60</v>
      </c>
      <c r="E48" s="81" t="s">
        <v>60</v>
      </c>
      <c r="F48" s="177" t="s">
        <v>27</v>
      </c>
      <c r="G48" s="265" t="str">
        <f>IF(OR(D48="",D48="Select",E48="",E48="Select")," *","")</f>
        <v xml:space="preserve"> *</v>
      </c>
      <c r="H48" s="179" t="s">
        <v>74</v>
      </c>
      <c r="I48" s="98" t="str">
        <f>Sheet2!U39</f>
        <v>Mexico</v>
      </c>
      <c r="J48" s="90">
        <f>Sheet2!V39</f>
        <v>0</v>
      </c>
      <c r="K48" s="90">
        <f>Sheet2!W39</f>
        <v>0</v>
      </c>
      <c r="L48" s="90">
        <f>Sheet2!X39</f>
        <v>0</v>
      </c>
      <c r="M48" s="90">
        <f>Sheet2!Y39</f>
        <v>0</v>
      </c>
      <c r="N48" s="263"/>
    </row>
    <row r="49" spans="1:14" ht="15.75">
      <c r="A49" s="175"/>
      <c r="B49" s="245"/>
      <c r="C49" s="177" t="s">
        <v>59</v>
      </c>
      <c r="D49" s="81" t="s">
        <v>60</v>
      </c>
      <c r="E49" s="81" t="s">
        <v>60</v>
      </c>
      <c r="F49" s="177" t="s">
        <v>12</v>
      </c>
      <c r="G49" s="265" t="str">
        <f>IF(OR(D49="",D49="Select",E49="",E49="Select")," *","")</f>
        <v xml:space="preserve"> *</v>
      </c>
      <c r="H49" s="261"/>
      <c r="I49" s="262"/>
      <c r="J49" s="262"/>
      <c r="K49" s="262"/>
      <c r="L49" s="262"/>
      <c r="M49" s="262"/>
      <c r="N49" s="263"/>
    </row>
    <row r="50" spans="1:14" ht="15.75">
      <c r="A50" s="175"/>
      <c r="B50" s="245"/>
      <c r="C50" s="265"/>
      <c r="D50" s="265"/>
      <c r="E50" s="265"/>
      <c r="F50" s="265"/>
      <c r="G50" s="265"/>
      <c r="H50" s="261"/>
      <c r="I50" s="262"/>
      <c r="J50" s="262"/>
      <c r="K50" s="262"/>
      <c r="L50" s="262"/>
      <c r="M50" s="262"/>
      <c r="N50" s="263"/>
    </row>
    <row r="51" spans="1:14" ht="15.75">
      <c r="A51" s="175"/>
      <c r="B51" s="169"/>
      <c r="C51" s="149"/>
      <c r="D51" s="149" t="str">
        <f>IF(COUNTIF(G40:G49," *")=0,"All the predictions for the Group A matches have been entered correctly","* Please enter the score for this match")</f>
        <v>* Please enter the score for this match</v>
      </c>
      <c r="E51" s="149"/>
      <c r="F51" s="149"/>
      <c r="G51" s="149"/>
      <c r="H51" s="150"/>
      <c r="I51" s="156"/>
      <c r="J51" s="156"/>
      <c r="K51" s="156"/>
      <c r="L51" s="156"/>
      <c r="M51" s="156"/>
      <c r="N51" s="157"/>
    </row>
    <row r="52" spans="1:14">
      <c r="A52" s="175"/>
      <c r="B52" s="267"/>
      <c r="C52" s="268"/>
      <c r="D52" s="269"/>
      <c r="E52" s="269"/>
      <c r="F52" s="268"/>
      <c r="G52" s="268"/>
      <c r="H52" s="268"/>
      <c r="I52" s="268"/>
      <c r="J52" s="270"/>
      <c r="K52" s="270"/>
      <c r="L52" s="270"/>
      <c r="M52" s="270"/>
      <c r="N52" s="271"/>
    </row>
    <row r="53" spans="1:14" ht="18.600000000000001" customHeight="1">
      <c r="A53" s="174"/>
      <c r="B53" s="272"/>
      <c r="C53" s="273" t="s">
        <v>66</v>
      </c>
      <c r="D53" s="273"/>
      <c r="E53" s="273"/>
      <c r="F53" s="273"/>
      <c r="G53" s="273"/>
      <c r="H53" s="274"/>
      <c r="I53" s="274"/>
      <c r="J53" s="274"/>
      <c r="K53" s="274"/>
      <c r="L53" s="274"/>
      <c r="M53" s="274"/>
      <c r="N53" s="275"/>
    </row>
    <row r="54" spans="1:14">
      <c r="A54" s="175"/>
      <c r="B54" s="245"/>
      <c r="C54" s="261"/>
      <c r="D54" s="261"/>
      <c r="E54" s="261"/>
      <c r="F54" s="261"/>
      <c r="G54" s="261"/>
      <c r="H54" s="261"/>
      <c r="I54" s="262"/>
      <c r="J54" s="262"/>
      <c r="K54" s="262"/>
      <c r="L54" s="262"/>
      <c r="M54" s="262"/>
      <c r="N54" s="263"/>
    </row>
    <row r="55" spans="1:14">
      <c r="A55" s="175"/>
      <c r="B55" s="245"/>
      <c r="C55" s="264" t="s">
        <v>87</v>
      </c>
      <c r="D55" s="261"/>
      <c r="E55" s="261"/>
      <c r="F55" s="261"/>
      <c r="G55" s="261"/>
      <c r="H55" s="261"/>
      <c r="I55" s="262"/>
      <c r="J55" s="262"/>
      <c r="K55" s="262"/>
      <c r="L55" s="262"/>
      <c r="M55" s="262"/>
      <c r="N55" s="263"/>
    </row>
    <row r="56" spans="1:14" ht="15.75">
      <c r="A56" s="175"/>
      <c r="B56" s="245"/>
      <c r="C56" s="176" t="s">
        <v>30</v>
      </c>
      <c r="D56" s="81" t="s">
        <v>60</v>
      </c>
      <c r="E56" s="81" t="s">
        <v>60</v>
      </c>
      <c r="F56" s="177" t="s">
        <v>21</v>
      </c>
      <c r="G56" s="265" t="str">
        <f>IF(OR(D56="",D56="Select",E56="",E56="Select")," *","")</f>
        <v xml:space="preserve"> *</v>
      </c>
      <c r="H56" s="261"/>
      <c r="I56" s="262"/>
      <c r="J56" s="262"/>
      <c r="K56" s="262"/>
      <c r="L56" s="262"/>
      <c r="M56" s="262"/>
      <c r="N56" s="263"/>
    </row>
    <row r="57" spans="1:14" ht="15.75">
      <c r="A57" s="175"/>
      <c r="B57" s="245"/>
      <c r="C57" s="180" t="s">
        <v>9</v>
      </c>
      <c r="D57" s="81" t="s">
        <v>60</v>
      </c>
      <c r="E57" s="81" t="s">
        <v>60</v>
      </c>
      <c r="F57" s="181" t="s">
        <v>7</v>
      </c>
      <c r="G57" s="265" t="str">
        <f>IF(OR(D57="",D57="Select",E57="",E57="Select")," *","")</f>
        <v xml:space="preserve"> *</v>
      </c>
      <c r="H57" s="261"/>
      <c r="I57" s="262"/>
      <c r="J57" s="262"/>
      <c r="K57" s="262"/>
      <c r="L57" s="262"/>
      <c r="M57" s="262"/>
      <c r="N57" s="263"/>
    </row>
    <row r="58" spans="1:14">
      <c r="A58" s="175"/>
      <c r="B58" s="245"/>
      <c r="C58" s="264" t="s">
        <v>85</v>
      </c>
      <c r="D58" s="261"/>
      <c r="E58" s="261"/>
      <c r="F58" s="261"/>
      <c r="G58" s="261"/>
      <c r="H58" s="261"/>
      <c r="I58" s="276"/>
      <c r="J58" s="98" t="s">
        <v>61</v>
      </c>
      <c r="K58" s="98" t="s">
        <v>63</v>
      </c>
      <c r="L58" s="98" t="s">
        <v>62</v>
      </c>
      <c r="M58" s="98" t="s">
        <v>64</v>
      </c>
      <c r="N58" s="263"/>
    </row>
    <row r="59" spans="1:14" ht="15.75">
      <c r="A59" s="175"/>
      <c r="B59" s="245"/>
      <c r="C59" s="180" t="s">
        <v>30</v>
      </c>
      <c r="D59" s="81" t="s">
        <v>60</v>
      </c>
      <c r="E59" s="81" t="s">
        <v>60</v>
      </c>
      <c r="F59" s="181" t="s">
        <v>9</v>
      </c>
      <c r="G59" s="265" t="str">
        <f>IF(OR(D59="",D59="Select",E59="",E59="Select")," *","")</f>
        <v xml:space="preserve"> *</v>
      </c>
      <c r="H59" s="178" t="s">
        <v>71</v>
      </c>
      <c r="I59" s="98" t="str">
        <f>Sheet2!U48</f>
        <v>Australia</v>
      </c>
      <c r="J59" s="90">
        <f>Sheet2!V48</f>
        <v>0</v>
      </c>
      <c r="K59" s="90">
        <f>Sheet2!W48</f>
        <v>0</v>
      </c>
      <c r="L59" s="90">
        <f>Sheet2!X48</f>
        <v>0</v>
      </c>
      <c r="M59" s="90">
        <f>Sheet2!Y48</f>
        <v>0</v>
      </c>
      <c r="N59" s="263"/>
    </row>
    <row r="60" spans="1:14" ht="15.75">
      <c r="A60" s="175"/>
      <c r="B60" s="245"/>
      <c r="C60" s="181" t="s">
        <v>7</v>
      </c>
      <c r="D60" s="81" t="s">
        <v>60</v>
      </c>
      <c r="E60" s="81" t="s">
        <v>60</v>
      </c>
      <c r="F60" s="181" t="s">
        <v>21</v>
      </c>
      <c r="G60" s="265" t="str">
        <f>IF(OR(D60="",D60="Select",E60="",E60="Select")," *","")</f>
        <v xml:space="preserve"> *</v>
      </c>
      <c r="H60" s="178" t="s">
        <v>72</v>
      </c>
      <c r="I60" s="98" t="str">
        <f>Sheet2!U49</f>
        <v>Chile</v>
      </c>
      <c r="J60" s="90">
        <f>Sheet2!V49</f>
        <v>0</v>
      </c>
      <c r="K60" s="90">
        <f>Sheet2!W49</f>
        <v>0</v>
      </c>
      <c r="L60" s="90">
        <f>Sheet2!X49</f>
        <v>0</v>
      </c>
      <c r="M60" s="90">
        <f>Sheet2!Y49</f>
        <v>0</v>
      </c>
      <c r="N60" s="263"/>
    </row>
    <row r="61" spans="1:14">
      <c r="A61" s="175"/>
      <c r="B61" s="245"/>
      <c r="C61" s="264" t="s">
        <v>86</v>
      </c>
      <c r="D61" s="261"/>
      <c r="E61" s="261"/>
      <c r="F61" s="261"/>
      <c r="G61" s="261"/>
      <c r="H61" s="179" t="s">
        <v>73</v>
      </c>
      <c r="I61" s="98" t="str">
        <f>Sheet2!U50</f>
        <v>Netherlands</v>
      </c>
      <c r="J61" s="90">
        <f>Sheet2!V50</f>
        <v>0</v>
      </c>
      <c r="K61" s="90">
        <f>Sheet2!W50</f>
        <v>0</v>
      </c>
      <c r="L61" s="90">
        <f>Sheet2!X50</f>
        <v>0</v>
      </c>
      <c r="M61" s="90">
        <f>Sheet2!Y50</f>
        <v>0</v>
      </c>
      <c r="N61" s="263"/>
    </row>
    <row r="62" spans="1:14" ht="15.75">
      <c r="A62" s="175"/>
      <c r="B62" s="245"/>
      <c r="C62" s="180" t="s">
        <v>7</v>
      </c>
      <c r="D62" s="81" t="s">
        <v>60</v>
      </c>
      <c r="E62" s="81" t="s">
        <v>60</v>
      </c>
      <c r="F62" s="181" t="s">
        <v>30</v>
      </c>
      <c r="G62" s="265" t="str">
        <f>IF(OR(D62="",D62="Select",E62="",E62="Select")," *","")</f>
        <v xml:space="preserve"> *</v>
      </c>
      <c r="H62" s="179" t="s">
        <v>74</v>
      </c>
      <c r="I62" s="98" t="str">
        <f>Sheet2!U51</f>
        <v>Spain</v>
      </c>
      <c r="J62" s="90">
        <f>Sheet2!V51</f>
        <v>0</v>
      </c>
      <c r="K62" s="90">
        <f>Sheet2!W51</f>
        <v>0</v>
      </c>
      <c r="L62" s="90">
        <f>Sheet2!X51</f>
        <v>0</v>
      </c>
      <c r="M62" s="90">
        <f>Sheet2!Y51</f>
        <v>0</v>
      </c>
      <c r="N62" s="263"/>
    </row>
    <row r="63" spans="1:14" ht="15.75">
      <c r="A63" s="175"/>
      <c r="B63" s="245"/>
      <c r="C63" s="180" t="s">
        <v>21</v>
      </c>
      <c r="D63" s="81" t="s">
        <v>60</v>
      </c>
      <c r="E63" s="81" t="s">
        <v>60</v>
      </c>
      <c r="F63" s="181" t="s">
        <v>9</v>
      </c>
      <c r="G63" s="265" t="str">
        <f>IF(OR(D63="",D63="Select",E63="",E63="Select")," *","")</f>
        <v xml:space="preserve"> *</v>
      </c>
      <c r="H63" s="261"/>
      <c r="I63" s="262"/>
      <c r="J63" s="262"/>
      <c r="K63" s="262"/>
      <c r="L63" s="262"/>
      <c r="M63" s="262"/>
      <c r="N63" s="263"/>
    </row>
    <row r="64" spans="1:14" ht="15.75">
      <c r="A64" s="175"/>
      <c r="B64" s="245"/>
      <c r="C64" s="265"/>
      <c r="D64" s="265"/>
      <c r="E64" s="265"/>
      <c r="F64" s="265"/>
      <c r="G64" s="265"/>
      <c r="H64" s="261"/>
      <c r="I64" s="262"/>
      <c r="J64" s="262"/>
      <c r="K64" s="262"/>
      <c r="L64" s="262"/>
      <c r="M64" s="262"/>
      <c r="N64" s="263"/>
    </row>
    <row r="65" spans="1:14" ht="15.75">
      <c r="A65" s="175"/>
      <c r="B65" s="169"/>
      <c r="C65" s="149"/>
      <c r="D65" s="149" t="str">
        <f>IF(COUNTIF(G56:G63," *")=0,"All the predictions for the Group B matches have been entered correctly","* Please enter the score for this match")</f>
        <v>* Please enter the score for this match</v>
      </c>
      <c r="E65" s="149"/>
      <c r="F65" s="149"/>
      <c r="G65" s="149"/>
      <c r="H65" s="150"/>
      <c r="I65" s="156"/>
      <c r="J65" s="156"/>
      <c r="K65" s="156"/>
      <c r="L65" s="156"/>
      <c r="M65" s="156"/>
      <c r="N65" s="157"/>
    </row>
    <row r="66" spans="1:14">
      <c r="A66" s="175"/>
      <c r="B66" s="267"/>
      <c r="C66" s="268"/>
      <c r="D66" s="269"/>
      <c r="E66" s="269"/>
      <c r="F66" s="268"/>
      <c r="G66" s="268"/>
      <c r="H66" s="268"/>
      <c r="I66" s="268"/>
      <c r="J66" s="270"/>
      <c r="K66" s="270"/>
      <c r="L66" s="270"/>
      <c r="M66" s="270"/>
      <c r="N66" s="271"/>
    </row>
    <row r="67" spans="1:14" ht="18.600000000000001" customHeight="1">
      <c r="A67" s="174"/>
      <c r="B67" s="272"/>
      <c r="C67" s="273" t="s">
        <v>67</v>
      </c>
      <c r="D67" s="273"/>
      <c r="E67" s="273"/>
      <c r="F67" s="273"/>
      <c r="G67" s="273"/>
      <c r="H67" s="274"/>
      <c r="I67" s="274"/>
      <c r="J67" s="274"/>
      <c r="K67" s="274"/>
      <c r="L67" s="274"/>
      <c r="M67" s="274"/>
      <c r="N67" s="275"/>
    </row>
    <row r="68" spans="1:14">
      <c r="A68" s="175"/>
      <c r="B68" s="245"/>
      <c r="C68" s="261"/>
      <c r="D68" s="261"/>
      <c r="E68" s="261"/>
      <c r="F68" s="261"/>
      <c r="G68" s="261"/>
      <c r="H68" s="261"/>
      <c r="I68" s="262"/>
      <c r="J68" s="262"/>
      <c r="K68" s="262"/>
      <c r="L68" s="262"/>
      <c r="M68" s="262"/>
      <c r="N68" s="263"/>
    </row>
    <row r="69" spans="1:14">
      <c r="A69" s="175"/>
      <c r="B69" s="245"/>
      <c r="C69" s="264" t="s">
        <v>90</v>
      </c>
      <c r="D69" s="261"/>
      <c r="E69" s="261"/>
      <c r="F69" s="261"/>
      <c r="G69" s="261"/>
      <c r="H69" s="261"/>
      <c r="I69" s="262"/>
      <c r="J69" s="262"/>
      <c r="K69" s="262"/>
      <c r="L69" s="262"/>
      <c r="M69" s="262"/>
      <c r="N69" s="263"/>
    </row>
    <row r="70" spans="1:14" ht="15.75">
      <c r="A70" s="175"/>
      <c r="B70" s="245"/>
      <c r="C70" s="176" t="s">
        <v>88</v>
      </c>
      <c r="D70" s="81" t="s">
        <v>60</v>
      </c>
      <c r="E70" s="81" t="s">
        <v>60</v>
      </c>
      <c r="F70" s="177" t="s">
        <v>15</v>
      </c>
      <c r="G70" s="265" t="str">
        <f>IF(OR(D70="",D70="Select",E70="",E70="Select")," *","")</f>
        <v xml:space="preserve"> *</v>
      </c>
      <c r="H70" s="261"/>
      <c r="I70" s="262"/>
      <c r="J70" s="262"/>
      <c r="K70" s="262"/>
      <c r="L70" s="262"/>
      <c r="M70" s="262"/>
      <c r="N70" s="263"/>
    </row>
    <row r="71" spans="1:14" ht="15.75">
      <c r="A71" s="175"/>
      <c r="B71" s="245"/>
      <c r="C71" s="180" t="s">
        <v>89</v>
      </c>
      <c r="D71" s="81" t="s">
        <v>60</v>
      </c>
      <c r="E71" s="81" t="s">
        <v>60</v>
      </c>
      <c r="F71" s="181" t="s">
        <v>23</v>
      </c>
      <c r="G71" s="265" t="str">
        <f>IF(OR(D71="",D71="Select",E71="",E71="Select")," *","")</f>
        <v xml:space="preserve"> *</v>
      </c>
      <c r="H71" s="261"/>
      <c r="I71" s="262"/>
      <c r="J71" s="262"/>
      <c r="K71" s="262"/>
      <c r="L71" s="262"/>
      <c r="M71" s="262"/>
      <c r="N71" s="263"/>
    </row>
    <row r="72" spans="1:14">
      <c r="A72" s="175"/>
      <c r="B72" s="245"/>
      <c r="C72" s="264" t="s">
        <v>91</v>
      </c>
      <c r="D72" s="261"/>
      <c r="E72" s="261"/>
      <c r="F72" s="261"/>
      <c r="G72" s="261"/>
      <c r="H72" s="261"/>
      <c r="I72" s="276"/>
      <c r="J72" s="98" t="s">
        <v>61</v>
      </c>
      <c r="K72" s="98" t="s">
        <v>63</v>
      </c>
      <c r="L72" s="98" t="s">
        <v>62</v>
      </c>
      <c r="M72" s="98" t="s">
        <v>64</v>
      </c>
      <c r="N72" s="263"/>
    </row>
    <row r="73" spans="1:14" ht="15.75">
      <c r="A73" s="175"/>
      <c r="B73" s="245"/>
      <c r="C73" s="180" t="s">
        <v>88</v>
      </c>
      <c r="D73" s="81" t="s">
        <v>60</v>
      </c>
      <c r="E73" s="81" t="s">
        <v>60</v>
      </c>
      <c r="F73" s="181" t="s">
        <v>89</v>
      </c>
      <c r="G73" s="265" t="str">
        <f>IF(OR(D73="",D73="Select",E73="",E73="Select")," *","")</f>
        <v xml:space="preserve"> *</v>
      </c>
      <c r="H73" s="178" t="s">
        <v>71</v>
      </c>
      <c r="I73" s="98" t="str">
        <f>Sheet2!U60</f>
        <v>Colombia</v>
      </c>
      <c r="J73" s="90">
        <f>Sheet2!V60</f>
        <v>0</v>
      </c>
      <c r="K73" s="90">
        <f>Sheet2!W60</f>
        <v>0</v>
      </c>
      <c r="L73" s="90">
        <f>Sheet2!X60</f>
        <v>0</v>
      </c>
      <c r="M73" s="90">
        <f>Sheet2!Y60</f>
        <v>0</v>
      </c>
      <c r="N73" s="263"/>
    </row>
    <row r="74" spans="1:14" ht="15.75">
      <c r="A74" s="175"/>
      <c r="B74" s="245"/>
      <c r="C74" s="181" t="s">
        <v>23</v>
      </c>
      <c r="D74" s="81" t="s">
        <v>60</v>
      </c>
      <c r="E74" s="81" t="s">
        <v>60</v>
      </c>
      <c r="F74" s="181" t="s">
        <v>15</v>
      </c>
      <c r="G74" s="265" t="str">
        <f>IF(OR(D74="",D74="Select",E74="",E74="Select")," *","")</f>
        <v xml:space="preserve"> *</v>
      </c>
      <c r="H74" s="178" t="s">
        <v>72</v>
      </c>
      <c r="I74" s="98" t="str">
        <f>Sheet2!U61</f>
        <v>Côte d'Ivoire</v>
      </c>
      <c r="J74" s="90">
        <f>Sheet2!V61</f>
        <v>0</v>
      </c>
      <c r="K74" s="90">
        <f>Sheet2!W61</f>
        <v>0</v>
      </c>
      <c r="L74" s="90">
        <f>Sheet2!X61</f>
        <v>0</v>
      </c>
      <c r="M74" s="90">
        <f>Sheet2!Y61</f>
        <v>0</v>
      </c>
      <c r="N74" s="263"/>
    </row>
    <row r="75" spans="1:14">
      <c r="A75" s="175"/>
      <c r="B75" s="245"/>
      <c r="C75" s="264" t="s">
        <v>92</v>
      </c>
      <c r="D75" s="261"/>
      <c r="E75" s="261"/>
      <c r="F75" s="261"/>
      <c r="G75" s="261"/>
      <c r="H75" s="179" t="s">
        <v>73</v>
      </c>
      <c r="I75" s="98" t="str">
        <f>Sheet2!U62</f>
        <v>Greece</v>
      </c>
      <c r="J75" s="90">
        <f>Sheet2!V62</f>
        <v>0</v>
      </c>
      <c r="K75" s="90">
        <f>Sheet2!W62</f>
        <v>0</v>
      </c>
      <c r="L75" s="90">
        <f>Sheet2!X62</f>
        <v>0</v>
      </c>
      <c r="M75" s="90">
        <f>Sheet2!Y62</f>
        <v>0</v>
      </c>
      <c r="N75" s="263"/>
    </row>
    <row r="76" spans="1:14" ht="15.75">
      <c r="A76" s="175"/>
      <c r="B76" s="245"/>
      <c r="C76" s="180" t="s">
        <v>23</v>
      </c>
      <c r="D76" s="81" t="s">
        <v>60</v>
      </c>
      <c r="E76" s="81" t="s">
        <v>60</v>
      </c>
      <c r="F76" s="181" t="s">
        <v>88</v>
      </c>
      <c r="G76" s="265" t="str">
        <f>IF(OR(D76="",D76="Select",E76="",E76="Select")," *","")</f>
        <v xml:space="preserve"> *</v>
      </c>
      <c r="H76" s="179" t="s">
        <v>74</v>
      </c>
      <c r="I76" s="98" t="str">
        <f>Sheet2!U63</f>
        <v>Japan</v>
      </c>
      <c r="J76" s="90">
        <f>Sheet2!V63</f>
        <v>0</v>
      </c>
      <c r="K76" s="90">
        <f>Sheet2!W63</f>
        <v>0</v>
      </c>
      <c r="L76" s="90">
        <f>Sheet2!X63</f>
        <v>0</v>
      </c>
      <c r="M76" s="90">
        <f>Sheet2!Y63</f>
        <v>0</v>
      </c>
      <c r="N76" s="263"/>
    </row>
    <row r="77" spans="1:14" ht="15.75">
      <c r="A77" s="175"/>
      <c r="B77" s="245"/>
      <c r="C77" s="180" t="s">
        <v>15</v>
      </c>
      <c r="D77" s="81" t="s">
        <v>60</v>
      </c>
      <c r="E77" s="81" t="s">
        <v>60</v>
      </c>
      <c r="F77" s="181" t="s">
        <v>89</v>
      </c>
      <c r="G77" s="265" t="str">
        <f>IF(OR(D77="",D77="Select",E77="",E77="Select")," *","")</f>
        <v xml:space="preserve"> *</v>
      </c>
      <c r="H77" s="261"/>
      <c r="I77" s="262"/>
      <c r="J77" s="262"/>
      <c r="K77" s="262"/>
      <c r="L77" s="262"/>
      <c r="M77" s="262"/>
      <c r="N77" s="263"/>
    </row>
    <row r="78" spans="1:14" ht="15.75">
      <c r="A78" s="175"/>
      <c r="B78" s="245"/>
      <c r="C78" s="265"/>
      <c r="D78" s="265"/>
      <c r="E78" s="265"/>
      <c r="F78" s="265"/>
      <c r="G78" s="265"/>
      <c r="H78" s="261"/>
      <c r="I78" s="262"/>
      <c r="J78" s="262"/>
      <c r="K78" s="262"/>
      <c r="L78" s="262"/>
      <c r="M78" s="262"/>
      <c r="N78" s="263"/>
    </row>
    <row r="79" spans="1:14" ht="15.75">
      <c r="A79" s="175"/>
      <c r="B79" s="169"/>
      <c r="C79" s="149"/>
      <c r="D79" s="149" t="str">
        <f>IF(COUNTIF(G70:G77," *")=0,"All the predictions for the Group C matches have been entered correctly","* Please enter the score for this match")</f>
        <v>* Please enter the score for this match</v>
      </c>
      <c r="E79" s="149"/>
      <c r="F79" s="149"/>
      <c r="G79" s="149"/>
      <c r="H79" s="150"/>
      <c r="I79" s="156"/>
      <c r="J79" s="156"/>
      <c r="K79" s="156"/>
      <c r="L79" s="156"/>
      <c r="M79" s="156"/>
      <c r="N79" s="157"/>
    </row>
    <row r="80" spans="1:14">
      <c r="A80" s="175"/>
      <c r="B80" s="267"/>
      <c r="C80" s="268"/>
      <c r="D80" s="269"/>
      <c r="E80" s="269"/>
      <c r="F80" s="268"/>
      <c r="G80" s="268"/>
      <c r="H80" s="268"/>
      <c r="I80" s="268"/>
      <c r="J80" s="270"/>
      <c r="K80" s="270"/>
      <c r="L80" s="270"/>
      <c r="M80" s="270"/>
      <c r="N80" s="271"/>
    </row>
    <row r="81" spans="1:14" ht="18.600000000000001" customHeight="1">
      <c r="A81" s="174"/>
      <c r="B81" s="272"/>
      <c r="C81" s="273" t="s">
        <v>68</v>
      </c>
      <c r="D81" s="273"/>
      <c r="E81" s="273"/>
      <c r="F81" s="273"/>
      <c r="G81" s="273"/>
      <c r="H81" s="274"/>
      <c r="I81" s="274"/>
      <c r="J81" s="274"/>
      <c r="K81" s="274"/>
      <c r="L81" s="274"/>
      <c r="M81" s="274"/>
      <c r="N81" s="275"/>
    </row>
    <row r="82" spans="1:14">
      <c r="A82" s="175"/>
      <c r="B82" s="245"/>
      <c r="C82" s="261"/>
      <c r="D82" s="261"/>
      <c r="E82" s="261"/>
      <c r="F82" s="261"/>
      <c r="G82" s="261"/>
      <c r="H82" s="261"/>
      <c r="I82" s="262"/>
      <c r="J82" s="262"/>
      <c r="K82" s="262"/>
      <c r="L82" s="262"/>
      <c r="M82" s="262"/>
      <c r="N82" s="263"/>
    </row>
    <row r="83" spans="1:14">
      <c r="A83" s="175"/>
      <c r="B83" s="245"/>
      <c r="C83" s="264" t="s">
        <v>90</v>
      </c>
      <c r="D83" s="261"/>
      <c r="E83" s="261"/>
      <c r="F83" s="261"/>
      <c r="G83" s="261"/>
      <c r="H83" s="261"/>
      <c r="I83" s="262"/>
      <c r="J83" s="262"/>
      <c r="K83" s="262"/>
      <c r="L83" s="262"/>
      <c r="M83" s="262"/>
      <c r="N83" s="263"/>
    </row>
    <row r="84" spans="1:14" ht="15.75">
      <c r="A84" s="175"/>
      <c r="B84" s="245"/>
      <c r="C84" s="180" t="s">
        <v>0</v>
      </c>
      <c r="D84" s="81" t="s">
        <v>60</v>
      </c>
      <c r="E84" s="81" t="s">
        <v>60</v>
      </c>
      <c r="F84" s="181" t="s">
        <v>93</v>
      </c>
      <c r="G84" s="265" t="str">
        <f t="shared" ref="G84:G85" si="0">IF(OR(D84="",D84="Select",E84="",E84="Select")," *","")</f>
        <v xml:space="preserve"> *</v>
      </c>
      <c r="H84" s="261"/>
      <c r="I84" s="262"/>
      <c r="J84" s="262"/>
      <c r="K84" s="262"/>
      <c r="L84" s="262"/>
      <c r="M84" s="262"/>
      <c r="N84" s="263"/>
    </row>
    <row r="85" spans="1:14" ht="15.75">
      <c r="A85" s="175"/>
      <c r="B85" s="245"/>
      <c r="C85" s="180" t="s">
        <v>16</v>
      </c>
      <c r="D85" s="81" t="s">
        <v>60</v>
      </c>
      <c r="E85" s="81" t="s">
        <v>60</v>
      </c>
      <c r="F85" s="181" t="s">
        <v>25</v>
      </c>
      <c r="G85" s="265" t="str">
        <f t="shared" si="0"/>
        <v xml:space="preserve"> *</v>
      </c>
      <c r="H85" s="261"/>
      <c r="I85" s="262"/>
      <c r="J85" s="262"/>
      <c r="K85" s="262"/>
      <c r="L85" s="262"/>
      <c r="M85" s="262"/>
      <c r="N85" s="263"/>
    </row>
    <row r="86" spans="1:14">
      <c r="A86" s="175"/>
      <c r="B86" s="245"/>
      <c r="C86" s="264" t="s">
        <v>91</v>
      </c>
      <c r="D86" s="261"/>
      <c r="E86" s="261"/>
      <c r="F86" s="261"/>
      <c r="G86" s="261"/>
      <c r="H86" s="261"/>
      <c r="I86" s="262"/>
      <c r="J86" s="262"/>
      <c r="K86" s="262"/>
      <c r="L86" s="262"/>
      <c r="M86" s="262"/>
      <c r="N86" s="263"/>
    </row>
    <row r="87" spans="1:14" ht="15.75">
      <c r="A87" s="175"/>
      <c r="B87" s="245"/>
      <c r="C87" s="181" t="s">
        <v>0</v>
      </c>
      <c r="D87" s="81" t="s">
        <v>60</v>
      </c>
      <c r="E87" s="81" t="s">
        <v>60</v>
      </c>
      <c r="F87" s="181" t="s">
        <v>16</v>
      </c>
      <c r="G87" s="265" t="str">
        <f>IF(OR(D87="",D87="Select",E87="",E87="Select")," *","")</f>
        <v xml:space="preserve"> *</v>
      </c>
      <c r="H87" s="261"/>
      <c r="I87" s="276"/>
      <c r="J87" s="98" t="s">
        <v>61</v>
      </c>
      <c r="K87" s="98" t="s">
        <v>63</v>
      </c>
      <c r="L87" s="98" t="s">
        <v>62</v>
      </c>
      <c r="M87" s="98" t="s">
        <v>64</v>
      </c>
      <c r="N87" s="263"/>
    </row>
    <row r="88" spans="1:14">
      <c r="A88" s="175"/>
      <c r="B88" s="245"/>
      <c r="C88" s="264" t="s">
        <v>94</v>
      </c>
      <c r="D88" s="261"/>
      <c r="E88" s="261"/>
      <c r="F88" s="261"/>
      <c r="G88" s="261"/>
      <c r="H88" s="178" t="s">
        <v>71</v>
      </c>
      <c r="I88" s="98" t="str">
        <f>Sheet2!U73</f>
        <v>Costa Rica</v>
      </c>
      <c r="J88" s="90">
        <f>Sheet2!V73</f>
        <v>0</v>
      </c>
      <c r="K88" s="90">
        <f>Sheet2!W73</f>
        <v>0</v>
      </c>
      <c r="L88" s="90">
        <f>Sheet2!X73</f>
        <v>0</v>
      </c>
      <c r="M88" s="90">
        <f>Sheet2!Y73</f>
        <v>0</v>
      </c>
      <c r="N88" s="263"/>
    </row>
    <row r="89" spans="1:14" ht="15.75">
      <c r="A89" s="175"/>
      <c r="B89" s="245"/>
      <c r="C89" s="180" t="s">
        <v>25</v>
      </c>
      <c r="D89" s="81" t="s">
        <v>60</v>
      </c>
      <c r="E89" s="81" t="s">
        <v>60</v>
      </c>
      <c r="F89" s="181" t="s">
        <v>93</v>
      </c>
      <c r="G89" s="265" t="str">
        <f>IF(OR(D89="",D89="Select",E89="",E89="Select")," *","")</f>
        <v xml:space="preserve"> *</v>
      </c>
      <c r="H89" s="178" t="s">
        <v>72</v>
      </c>
      <c r="I89" s="98" t="str">
        <f>Sheet2!U74</f>
        <v>England</v>
      </c>
      <c r="J89" s="90">
        <f>Sheet2!V74</f>
        <v>0</v>
      </c>
      <c r="K89" s="90">
        <f>Sheet2!W74</f>
        <v>0</v>
      </c>
      <c r="L89" s="90">
        <f>Sheet2!X74</f>
        <v>0</v>
      </c>
      <c r="M89" s="90">
        <f>Sheet2!Y74</f>
        <v>0</v>
      </c>
      <c r="N89" s="263"/>
    </row>
    <row r="90" spans="1:14">
      <c r="A90" s="175"/>
      <c r="B90" s="245"/>
      <c r="C90" s="264" t="s">
        <v>92</v>
      </c>
      <c r="D90" s="261"/>
      <c r="E90" s="261"/>
      <c r="F90" s="261"/>
      <c r="G90" s="261"/>
      <c r="H90" s="179" t="s">
        <v>73</v>
      </c>
      <c r="I90" s="98" t="str">
        <f>Sheet2!U75</f>
        <v>Italy</v>
      </c>
      <c r="J90" s="90">
        <f>Sheet2!V75</f>
        <v>0</v>
      </c>
      <c r="K90" s="90">
        <f>Sheet2!W75</f>
        <v>0</v>
      </c>
      <c r="L90" s="90">
        <f>Sheet2!X75</f>
        <v>0</v>
      </c>
      <c r="M90" s="90">
        <f>Sheet2!Y75</f>
        <v>0</v>
      </c>
      <c r="N90" s="263"/>
    </row>
    <row r="91" spans="1:14" ht="15.75">
      <c r="A91" s="175"/>
      <c r="B91" s="245"/>
      <c r="C91" s="181" t="s">
        <v>25</v>
      </c>
      <c r="D91" s="81" t="s">
        <v>60</v>
      </c>
      <c r="E91" s="81" t="s">
        <v>60</v>
      </c>
      <c r="F91" s="181" t="s">
        <v>0</v>
      </c>
      <c r="G91" s="265" t="str">
        <f t="shared" ref="G91:G92" si="1">IF(OR(D91="",D91="Select",E91="",E91="Select")," *","")</f>
        <v xml:space="preserve"> *</v>
      </c>
      <c r="H91" s="179" t="s">
        <v>74</v>
      </c>
      <c r="I91" s="98" t="str">
        <f>Sheet2!U76</f>
        <v>Uruguay</v>
      </c>
      <c r="J91" s="90">
        <f>Sheet2!V76</f>
        <v>0</v>
      </c>
      <c r="K91" s="90">
        <f>Sheet2!W76</f>
        <v>0</v>
      </c>
      <c r="L91" s="90">
        <f>Sheet2!X76</f>
        <v>0</v>
      </c>
      <c r="M91" s="90">
        <f>Sheet2!Y76</f>
        <v>0</v>
      </c>
      <c r="N91" s="263"/>
    </row>
    <row r="92" spans="1:14" ht="15.75">
      <c r="A92" s="175"/>
      <c r="B92" s="245"/>
      <c r="C92" s="181" t="s">
        <v>93</v>
      </c>
      <c r="D92" s="81" t="s">
        <v>60</v>
      </c>
      <c r="E92" s="81" t="s">
        <v>60</v>
      </c>
      <c r="F92" s="181" t="s">
        <v>16</v>
      </c>
      <c r="G92" s="265" t="str">
        <f t="shared" si="1"/>
        <v xml:space="preserve"> *</v>
      </c>
      <c r="H92" s="261"/>
      <c r="I92" s="262"/>
      <c r="J92" s="262"/>
      <c r="K92" s="262"/>
      <c r="L92" s="262"/>
      <c r="M92" s="262"/>
      <c r="N92" s="263"/>
    </row>
    <row r="93" spans="1:14" ht="15.75">
      <c r="A93" s="175"/>
      <c r="B93" s="245"/>
      <c r="C93" s="265"/>
      <c r="D93" s="265"/>
      <c r="E93" s="265"/>
      <c r="F93" s="265"/>
      <c r="G93" s="265"/>
      <c r="H93" s="261"/>
      <c r="I93" s="262"/>
      <c r="J93" s="262"/>
      <c r="K93" s="262"/>
      <c r="L93" s="262"/>
      <c r="M93" s="262"/>
      <c r="N93" s="263"/>
    </row>
    <row r="94" spans="1:14" ht="15.75">
      <c r="A94" s="175"/>
      <c r="B94" s="169"/>
      <c r="C94" s="149"/>
      <c r="D94" s="149" t="str">
        <f>IF(COUNTIF(G84:G92," *")=0,"All the predictions for the Group D matches have been entered correctly","* Please enter the score for this match")</f>
        <v>* Please enter the score for this match</v>
      </c>
      <c r="E94" s="149"/>
      <c r="F94" s="149"/>
      <c r="G94" s="149"/>
      <c r="H94" s="150"/>
      <c r="I94" s="156"/>
      <c r="J94" s="156"/>
      <c r="K94" s="156"/>
      <c r="L94" s="156"/>
      <c r="M94" s="156"/>
      <c r="N94" s="157"/>
    </row>
    <row r="95" spans="1:14">
      <c r="A95" s="175"/>
      <c r="B95" s="267"/>
      <c r="C95" s="268"/>
      <c r="D95" s="269"/>
      <c r="E95" s="269"/>
      <c r="F95" s="268"/>
      <c r="G95" s="268"/>
      <c r="H95" s="268"/>
      <c r="I95" s="268"/>
      <c r="J95" s="270"/>
      <c r="K95" s="270"/>
      <c r="L95" s="270"/>
      <c r="M95" s="270"/>
      <c r="N95" s="271"/>
    </row>
    <row r="96" spans="1:14" ht="21.6" customHeight="1">
      <c r="A96" s="174"/>
      <c r="B96" s="272"/>
      <c r="C96" s="273" t="s">
        <v>80</v>
      </c>
      <c r="D96" s="273"/>
      <c r="E96" s="273"/>
      <c r="F96" s="273"/>
      <c r="G96" s="273"/>
      <c r="H96" s="274"/>
      <c r="I96" s="274"/>
      <c r="J96" s="274"/>
      <c r="K96" s="274"/>
      <c r="L96" s="274"/>
      <c r="M96" s="274"/>
      <c r="N96" s="275"/>
    </row>
    <row r="97" spans="1:14">
      <c r="A97" s="175"/>
      <c r="B97" s="245"/>
      <c r="C97" s="261"/>
      <c r="D97" s="261"/>
      <c r="E97" s="261"/>
      <c r="F97" s="261"/>
      <c r="G97" s="261"/>
      <c r="H97" s="261"/>
      <c r="I97" s="262"/>
      <c r="J97" s="262"/>
      <c r="K97" s="262"/>
      <c r="L97" s="262"/>
      <c r="M97" s="262"/>
      <c r="N97" s="263"/>
    </row>
    <row r="98" spans="1:14">
      <c r="A98" s="175"/>
      <c r="B98" s="245"/>
      <c r="C98" s="264" t="s">
        <v>96</v>
      </c>
      <c r="D98" s="261"/>
      <c r="E98" s="261"/>
      <c r="F98" s="261"/>
      <c r="G98" s="261"/>
      <c r="H98" s="261"/>
      <c r="I98" s="262"/>
      <c r="J98" s="262"/>
      <c r="K98" s="262"/>
      <c r="L98" s="262"/>
      <c r="M98" s="262"/>
      <c r="N98" s="263"/>
    </row>
    <row r="99" spans="1:14" ht="15.75">
      <c r="A99" s="175"/>
      <c r="B99" s="245"/>
      <c r="C99" s="176" t="s">
        <v>31</v>
      </c>
      <c r="D99" s="81" t="s">
        <v>60</v>
      </c>
      <c r="E99" s="81" t="s">
        <v>60</v>
      </c>
      <c r="F99" s="177" t="s">
        <v>95</v>
      </c>
      <c r="G99" s="265" t="str">
        <f>IF(OR(D99="",D99="Select",E99="",E99="Select")," *","")</f>
        <v xml:space="preserve"> *</v>
      </c>
      <c r="H99" s="261"/>
      <c r="I99" s="262"/>
      <c r="J99" s="262"/>
      <c r="K99" s="262"/>
      <c r="L99" s="262"/>
      <c r="M99" s="262"/>
      <c r="N99" s="263"/>
    </row>
    <row r="100" spans="1:14" ht="15.75">
      <c r="A100" s="175"/>
      <c r="B100" s="245"/>
      <c r="C100" s="180" t="s">
        <v>13</v>
      </c>
      <c r="D100" s="81" t="s">
        <v>60</v>
      </c>
      <c r="E100" s="81" t="s">
        <v>60</v>
      </c>
      <c r="F100" s="181" t="s">
        <v>4</v>
      </c>
      <c r="G100" s="265" t="str">
        <f>IF(OR(D100="",D100="Select",E100="",E100="Select")," *","")</f>
        <v xml:space="preserve"> *</v>
      </c>
      <c r="H100" s="261"/>
      <c r="I100" s="262"/>
      <c r="J100" s="262"/>
      <c r="K100" s="262"/>
      <c r="L100" s="262"/>
      <c r="M100" s="262"/>
      <c r="N100" s="263"/>
    </row>
    <row r="101" spans="1:14">
      <c r="A101" s="175"/>
      <c r="B101" s="245"/>
      <c r="C101" s="264" t="s">
        <v>94</v>
      </c>
      <c r="D101" s="261"/>
      <c r="E101" s="261"/>
      <c r="F101" s="261"/>
      <c r="G101" s="261"/>
      <c r="H101" s="261"/>
      <c r="I101" s="276"/>
      <c r="J101" s="98" t="s">
        <v>61</v>
      </c>
      <c r="K101" s="98" t="s">
        <v>63</v>
      </c>
      <c r="L101" s="98" t="s">
        <v>62</v>
      </c>
      <c r="M101" s="98" t="s">
        <v>64</v>
      </c>
      <c r="N101" s="263"/>
    </row>
    <row r="102" spans="1:14" ht="15.75">
      <c r="A102" s="175"/>
      <c r="B102" s="245"/>
      <c r="C102" s="180" t="s">
        <v>31</v>
      </c>
      <c r="D102" s="81" t="s">
        <v>60</v>
      </c>
      <c r="E102" s="81" t="s">
        <v>60</v>
      </c>
      <c r="F102" s="181" t="s">
        <v>13</v>
      </c>
      <c r="G102" s="265" t="str">
        <f>IF(OR(D102="",D102="Select",E102="",E102="Select")," *","")</f>
        <v xml:space="preserve"> *</v>
      </c>
      <c r="H102" s="178" t="s">
        <v>71</v>
      </c>
      <c r="I102" s="98" t="str">
        <f>Sheet2!U85</f>
        <v>Ecuador</v>
      </c>
      <c r="J102" s="90">
        <f>Sheet2!V85</f>
        <v>0</v>
      </c>
      <c r="K102" s="90">
        <f>Sheet2!W85</f>
        <v>0</v>
      </c>
      <c r="L102" s="90">
        <f>Sheet2!X85</f>
        <v>0</v>
      </c>
      <c r="M102" s="90">
        <f>Sheet2!Y85</f>
        <v>0</v>
      </c>
      <c r="N102" s="263"/>
    </row>
    <row r="103" spans="1:14" ht="15.75">
      <c r="A103" s="175"/>
      <c r="B103" s="245"/>
      <c r="C103" s="181" t="s">
        <v>4</v>
      </c>
      <c r="D103" s="81" t="s">
        <v>60</v>
      </c>
      <c r="E103" s="81" t="s">
        <v>60</v>
      </c>
      <c r="F103" s="181" t="s">
        <v>95</v>
      </c>
      <c r="G103" s="265" t="str">
        <f>IF(OR(D103="",D103="Select",E103="",E103="Select")," *","")</f>
        <v xml:space="preserve"> *</v>
      </c>
      <c r="H103" s="178" t="s">
        <v>72</v>
      </c>
      <c r="I103" s="98" t="str">
        <f>Sheet2!U86</f>
        <v>France</v>
      </c>
      <c r="J103" s="90">
        <f>Sheet2!V86</f>
        <v>0</v>
      </c>
      <c r="K103" s="90">
        <f>Sheet2!W86</f>
        <v>0</v>
      </c>
      <c r="L103" s="90">
        <f>Sheet2!X86</f>
        <v>0</v>
      </c>
      <c r="M103" s="90">
        <f>Sheet2!Y86</f>
        <v>0</v>
      </c>
      <c r="N103" s="263"/>
    </row>
    <row r="104" spans="1:14">
      <c r="A104" s="175"/>
      <c r="B104" s="245"/>
      <c r="C104" s="264" t="s">
        <v>143</v>
      </c>
      <c r="D104" s="261"/>
      <c r="E104" s="261"/>
      <c r="F104" s="261"/>
      <c r="G104" s="261"/>
      <c r="H104" s="179" t="s">
        <v>73</v>
      </c>
      <c r="I104" s="98" t="str">
        <f>Sheet2!U87</f>
        <v>Honduras</v>
      </c>
      <c r="J104" s="90">
        <f>Sheet2!V87</f>
        <v>0</v>
      </c>
      <c r="K104" s="90">
        <f>Sheet2!W87</f>
        <v>0</v>
      </c>
      <c r="L104" s="90">
        <f>Sheet2!X87</f>
        <v>0</v>
      </c>
      <c r="M104" s="90">
        <f>Sheet2!Y87</f>
        <v>0</v>
      </c>
      <c r="N104" s="263"/>
    </row>
    <row r="105" spans="1:14" ht="15.75">
      <c r="A105" s="175"/>
      <c r="B105" s="245"/>
      <c r="C105" s="180" t="s">
        <v>4</v>
      </c>
      <c r="D105" s="81" t="s">
        <v>60</v>
      </c>
      <c r="E105" s="81" t="s">
        <v>60</v>
      </c>
      <c r="F105" s="181" t="s">
        <v>31</v>
      </c>
      <c r="G105" s="265" t="str">
        <f>IF(OR(D105="",D105="Select",E105="",E105="Select")," *","")</f>
        <v xml:space="preserve"> *</v>
      </c>
      <c r="H105" s="179" t="s">
        <v>74</v>
      </c>
      <c r="I105" s="98" t="str">
        <f>Sheet2!U88</f>
        <v>Switzerland</v>
      </c>
      <c r="J105" s="90">
        <f>Sheet2!V88</f>
        <v>0</v>
      </c>
      <c r="K105" s="90">
        <f>Sheet2!W88</f>
        <v>0</v>
      </c>
      <c r="L105" s="90">
        <f>Sheet2!X88</f>
        <v>0</v>
      </c>
      <c r="M105" s="90">
        <f>Sheet2!Y88</f>
        <v>0</v>
      </c>
      <c r="N105" s="263"/>
    </row>
    <row r="106" spans="1:14" ht="15.75">
      <c r="A106" s="175"/>
      <c r="B106" s="245"/>
      <c r="C106" s="180" t="s">
        <v>95</v>
      </c>
      <c r="D106" s="81" t="s">
        <v>60</v>
      </c>
      <c r="E106" s="81" t="s">
        <v>60</v>
      </c>
      <c r="F106" s="181" t="s">
        <v>13</v>
      </c>
      <c r="G106" s="265" t="str">
        <f>IF(OR(D106="",D106="Select",E106="",E106="Select")," *","")</f>
        <v xml:space="preserve"> *</v>
      </c>
      <c r="H106" s="261"/>
      <c r="I106" s="262"/>
      <c r="J106" s="262"/>
      <c r="K106" s="262"/>
      <c r="L106" s="262"/>
      <c r="M106" s="262"/>
      <c r="N106" s="263"/>
    </row>
    <row r="107" spans="1:14" ht="15.75">
      <c r="A107" s="175"/>
      <c r="B107" s="245"/>
      <c r="C107" s="265"/>
      <c r="D107" s="265"/>
      <c r="E107" s="265"/>
      <c r="F107" s="265"/>
      <c r="G107" s="265"/>
      <c r="H107" s="261"/>
      <c r="I107" s="262"/>
      <c r="J107" s="262"/>
      <c r="K107" s="262"/>
      <c r="L107" s="262"/>
      <c r="M107" s="262"/>
      <c r="N107" s="263"/>
    </row>
    <row r="108" spans="1:14" ht="15.75">
      <c r="A108" s="175"/>
      <c r="B108" s="169"/>
      <c r="C108" s="149"/>
      <c r="D108" s="149" t="str">
        <f>IF(COUNTIF(G99:G106," *")=0,"All the predictions for the Group E matches have been entered correctly","* Please enter the score for this match")</f>
        <v>* Please enter the score for this match</v>
      </c>
      <c r="E108" s="149"/>
      <c r="F108" s="149"/>
      <c r="G108" s="149"/>
      <c r="H108" s="150"/>
      <c r="I108" s="156"/>
      <c r="J108" s="156"/>
      <c r="K108" s="156"/>
      <c r="L108" s="156"/>
      <c r="M108" s="156"/>
      <c r="N108" s="157"/>
    </row>
    <row r="109" spans="1:14">
      <c r="A109" s="175"/>
      <c r="B109" s="267"/>
      <c r="C109" s="268"/>
      <c r="D109" s="269"/>
      <c r="E109" s="269"/>
      <c r="F109" s="268"/>
      <c r="G109" s="268"/>
      <c r="H109" s="268"/>
      <c r="I109" s="268"/>
      <c r="J109" s="270"/>
      <c r="K109" s="270"/>
      <c r="L109" s="270"/>
      <c r="M109" s="270"/>
      <c r="N109" s="271"/>
    </row>
    <row r="110" spans="1:14" ht="18.600000000000001" customHeight="1">
      <c r="A110" s="174"/>
      <c r="B110" s="272"/>
      <c r="C110" s="273" t="s">
        <v>79</v>
      </c>
      <c r="D110" s="273"/>
      <c r="E110" s="273"/>
      <c r="F110" s="273"/>
      <c r="G110" s="273"/>
      <c r="H110" s="274"/>
      <c r="I110" s="274"/>
      <c r="J110" s="274"/>
      <c r="K110" s="274"/>
      <c r="L110" s="274"/>
      <c r="M110" s="274"/>
      <c r="N110" s="275"/>
    </row>
    <row r="111" spans="1:14">
      <c r="A111" s="175"/>
      <c r="B111" s="245"/>
      <c r="C111" s="261"/>
      <c r="D111" s="261"/>
      <c r="E111" s="261"/>
      <c r="F111" s="261"/>
      <c r="G111" s="261"/>
      <c r="H111" s="261"/>
      <c r="I111" s="262"/>
      <c r="J111" s="262"/>
      <c r="K111" s="262"/>
      <c r="L111" s="262"/>
      <c r="M111" s="262"/>
      <c r="N111" s="263"/>
    </row>
    <row r="112" spans="1:14">
      <c r="A112" s="175"/>
      <c r="B112" s="245"/>
      <c r="C112" s="264" t="s">
        <v>96</v>
      </c>
      <c r="D112" s="261"/>
      <c r="E112" s="261"/>
      <c r="F112" s="261"/>
      <c r="G112" s="261"/>
      <c r="H112" s="261"/>
      <c r="I112" s="262"/>
      <c r="J112" s="262"/>
      <c r="K112" s="262"/>
      <c r="L112" s="262"/>
      <c r="M112" s="262"/>
      <c r="N112" s="263"/>
    </row>
    <row r="113" spans="1:14" ht="15.75">
      <c r="A113" s="175"/>
      <c r="B113" s="245"/>
      <c r="C113" s="180" t="s">
        <v>1</v>
      </c>
      <c r="D113" s="81" t="s">
        <v>60</v>
      </c>
      <c r="E113" s="81" t="s">
        <v>60</v>
      </c>
      <c r="F113" s="181" t="s">
        <v>97</v>
      </c>
      <c r="G113" s="265" t="str">
        <f>IF(OR(D113="",D113="Select",E113="",E113="Select")," *","")</f>
        <v xml:space="preserve"> *</v>
      </c>
      <c r="H113" s="261"/>
      <c r="I113" s="262"/>
      <c r="J113" s="262"/>
      <c r="K113" s="262"/>
      <c r="L113" s="262"/>
      <c r="M113" s="262"/>
      <c r="N113" s="263"/>
    </row>
    <row r="114" spans="1:14">
      <c r="A114" s="175"/>
      <c r="B114" s="245"/>
      <c r="C114" s="264" t="s">
        <v>100</v>
      </c>
      <c r="D114" s="261"/>
      <c r="E114" s="261"/>
      <c r="F114" s="261"/>
      <c r="G114" s="261"/>
      <c r="H114" s="261"/>
      <c r="I114" s="262"/>
      <c r="J114" s="262"/>
      <c r="K114" s="262"/>
      <c r="L114" s="262"/>
      <c r="M114" s="262"/>
      <c r="N114" s="263"/>
    </row>
    <row r="115" spans="1:14" ht="15.75">
      <c r="A115" s="175"/>
      <c r="B115" s="245"/>
      <c r="C115" s="180" t="s">
        <v>98</v>
      </c>
      <c r="D115" s="81" t="s">
        <v>60</v>
      </c>
      <c r="E115" s="81" t="s">
        <v>60</v>
      </c>
      <c r="F115" s="181" t="s">
        <v>2</v>
      </c>
      <c r="G115" s="265" t="str">
        <f>IF(OR(D115="",D115="Select",E115="",E115="Select")," *","")</f>
        <v xml:space="preserve"> *</v>
      </c>
      <c r="H115" s="261"/>
      <c r="I115" s="262"/>
      <c r="J115" s="262"/>
      <c r="K115" s="262"/>
      <c r="L115" s="262"/>
      <c r="M115" s="262"/>
      <c r="N115" s="263"/>
    </row>
    <row r="116" spans="1:14">
      <c r="A116" s="175"/>
      <c r="B116" s="245"/>
      <c r="C116" s="264" t="s">
        <v>99</v>
      </c>
      <c r="D116" s="261"/>
      <c r="E116" s="261"/>
      <c r="F116" s="261"/>
      <c r="G116" s="261"/>
      <c r="H116" s="261"/>
      <c r="I116" s="276"/>
      <c r="J116" s="98" t="s">
        <v>61</v>
      </c>
      <c r="K116" s="98" t="s">
        <v>63</v>
      </c>
      <c r="L116" s="98" t="s">
        <v>62</v>
      </c>
      <c r="M116" s="98" t="s">
        <v>64</v>
      </c>
      <c r="N116" s="263"/>
    </row>
    <row r="117" spans="1:14" ht="15.75">
      <c r="A117" s="175"/>
      <c r="B117" s="245"/>
      <c r="C117" s="180" t="s">
        <v>1</v>
      </c>
      <c r="D117" s="81" t="s">
        <v>60</v>
      </c>
      <c r="E117" s="81" t="s">
        <v>60</v>
      </c>
      <c r="F117" s="181" t="s">
        <v>98</v>
      </c>
      <c r="G117" s="265" t="str">
        <f>IF(OR(D117="",D117="Select",E117="",E117="Select")," *","")</f>
        <v xml:space="preserve"> *</v>
      </c>
      <c r="H117" s="178" t="s">
        <v>71</v>
      </c>
      <c r="I117" s="98" t="str">
        <f>Sheet2!U98</f>
        <v>Argentina</v>
      </c>
      <c r="J117" s="90">
        <f>Sheet2!V98</f>
        <v>0</v>
      </c>
      <c r="K117" s="90">
        <f>Sheet2!W98</f>
        <v>0</v>
      </c>
      <c r="L117" s="90">
        <f>Sheet2!X98</f>
        <v>0</v>
      </c>
      <c r="M117" s="90">
        <f>Sheet2!Y98</f>
        <v>0</v>
      </c>
      <c r="N117" s="263"/>
    </row>
    <row r="118" spans="1:14" ht="15.75">
      <c r="A118" s="175"/>
      <c r="B118" s="245"/>
      <c r="C118" s="181" t="s">
        <v>2</v>
      </c>
      <c r="D118" s="81" t="s">
        <v>60</v>
      </c>
      <c r="E118" s="81" t="s">
        <v>60</v>
      </c>
      <c r="F118" s="181" t="s">
        <v>97</v>
      </c>
      <c r="G118" s="265" t="str">
        <f>IF(OR(D118="",D118="Select",E118="",E118="Select")," *","")</f>
        <v xml:space="preserve"> *</v>
      </c>
      <c r="H118" s="178" t="s">
        <v>72</v>
      </c>
      <c r="I118" s="98" t="str">
        <f>Sheet2!U99</f>
        <v>Bosnia and Herzegovina</v>
      </c>
      <c r="J118" s="90">
        <f>Sheet2!V99</f>
        <v>0</v>
      </c>
      <c r="K118" s="90">
        <f>Sheet2!W99</f>
        <v>0</v>
      </c>
      <c r="L118" s="90">
        <f>Sheet2!X99</f>
        <v>0</v>
      </c>
      <c r="M118" s="90">
        <f>Sheet2!Y99</f>
        <v>0</v>
      </c>
      <c r="N118" s="263"/>
    </row>
    <row r="119" spans="1:14">
      <c r="A119" s="175"/>
      <c r="B119" s="245"/>
      <c r="C119" s="264" t="s">
        <v>101</v>
      </c>
      <c r="D119" s="261"/>
      <c r="E119" s="261"/>
      <c r="F119" s="261"/>
      <c r="G119" s="261"/>
      <c r="H119" s="179" t="s">
        <v>73</v>
      </c>
      <c r="I119" s="98" t="str">
        <f>Sheet2!U100</f>
        <v>Iran</v>
      </c>
      <c r="J119" s="90">
        <f>Sheet2!V100</f>
        <v>0</v>
      </c>
      <c r="K119" s="90">
        <f>Sheet2!W100</f>
        <v>0</v>
      </c>
      <c r="L119" s="90">
        <f>Sheet2!X100</f>
        <v>0</v>
      </c>
      <c r="M119" s="90">
        <f>Sheet2!Y100</f>
        <v>0</v>
      </c>
      <c r="N119" s="263"/>
    </row>
    <row r="120" spans="1:14" ht="15.75">
      <c r="A120" s="175"/>
      <c r="B120" s="245"/>
      <c r="C120" s="180" t="s">
        <v>2</v>
      </c>
      <c r="D120" s="81" t="s">
        <v>60</v>
      </c>
      <c r="E120" s="81" t="s">
        <v>60</v>
      </c>
      <c r="F120" s="181" t="s">
        <v>1</v>
      </c>
      <c r="G120" s="265" t="str">
        <f>IF(OR(D120="",D120="Select",E120="",E120="Select")," *","")</f>
        <v xml:space="preserve"> *</v>
      </c>
      <c r="H120" s="179" t="s">
        <v>74</v>
      </c>
      <c r="I120" s="98" t="str">
        <f>Sheet2!U101</f>
        <v>Nigeria</v>
      </c>
      <c r="J120" s="90">
        <f>Sheet2!V101</f>
        <v>0</v>
      </c>
      <c r="K120" s="90">
        <f>Sheet2!W101</f>
        <v>0</v>
      </c>
      <c r="L120" s="90">
        <f>Sheet2!X101</f>
        <v>0</v>
      </c>
      <c r="M120" s="90">
        <f>Sheet2!Y101</f>
        <v>0</v>
      </c>
      <c r="N120" s="263"/>
    </row>
    <row r="121" spans="1:14" ht="15.75">
      <c r="A121" s="175"/>
      <c r="B121" s="245"/>
      <c r="C121" s="180" t="s">
        <v>97</v>
      </c>
      <c r="D121" s="81" t="s">
        <v>60</v>
      </c>
      <c r="E121" s="81" t="s">
        <v>60</v>
      </c>
      <c r="F121" s="181" t="s">
        <v>98</v>
      </c>
      <c r="G121" s="265" t="str">
        <f>IF(OR(D121="",D121="Select",E121="",E121="Select")," *","")</f>
        <v xml:space="preserve"> *</v>
      </c>
      <c r="H121" s="261"/>
      <c r="I121" s="262"/>
      <c r="J121" s="262"/>
      <c r="K121" s="262"/>
      <c r="L121" s="262"/>
      <c r="M121" s="262"/>
      <c r="N121" s="263"/>
    </row>
    <row r="122" spans="1:14" ht="15.75">
      <c r="A122" s="175"/>
      <c r="B122" s="245"/>
      <c r="C122" s="265"/>
      <c r="D122" s="265"/>
      <c r="E122" s="265"/>
      <c r="F122" s="265"/>
      <c r="G122" s="265"/>
      <c r="H122" s="261"/>
      <c r="I122" s="262"/>
      <c r="J122" s="262"/>
      <c r="K122" s="262"/>
      <c r="L122" s="262"/>
      <c r="M122" s="262"/>
      <c r="N122" s="263"/>
    </row>
    <row r="123" spans="1:14" ht="15.75">
      <c r="A123" s="175"/>
      <c r="B123" s="169"/>
      <c r="C123" s="149"/>
      <c r="D123" s="149" t="str">
        <f>IF(COUNTIF(G113:G121," *")=0,"All the predictions for the Group F matches have been entered correctly","* Please enter the score for this match")</f>
        <v>* Please enter the score for this match</v>
      </c>
      <c r="E123" s="149"/>
      <c r="F123" s="149"/>
      <c r="G123" s="149"/>
      <c r="H123" s="150"/>
      <c r="I123" s="156"/>
      <c r="J123" s="156"/>
      <c r="K123" s="156"/>
      <c r="L123" s="156"/>
      <c r="M123" s="156"/>
      <c r="N123" s="157"/>
    </row>
    <row r="124" spans="1:14">
      <c r="A124" s="175"/>
      <c r="B124" s="267"/>
      <c r="C124" s="268"/>
      <c r="D124" s="269"/>
      <c r="E124" s="269"/>
      <c r="F124" s="268"/>
      <c r="G124" s="268"/>
      <c r="H124" s="268"/>
      <c r="I124" s="268"/>
      <c r="J124" s="270"/>
      <c r="K124" s="270"/>
      <c r="L124" s="270"/>
      <c r="M124" s="270"/>
      <c r="N124" s="271"/>
    </row>
    <row r="125" spans="1:14" ht="18.600000000000001" customHeight="1">
      <c r="A125" s="174"/>
      <c r="B125" s="272"/>
      <c r="C125" s="273" t="s">
        <v>78</v>
      </c>
      <c r="D125" s="273"/>
      <c r="E125" s="273"/>
      <c r="F125" s="273"/>
      <c r="G125" s="273"/>
      <c r="H125" s="274"/>
      <c r="I125" s="274"/>
      <c r="J125" s="274"/>
      <c r="K125" s="274"/>
      <c r="L125" s="274"/>
      <c r="M125" s="274"/>
      <c r="N125" s="275"/>
    </row>
    <row r="126" spans="1:14">
      <c r="A126" s="175"/>
      <c r="B126" s="245"/>
      <c r="C126" s="261"/>
      <c r="D126" s="261"/>
      <c r="E126" s="261"/>
      <c r="F126" s="261"/>
      <c r="G126" s="261"/>
      <c r="H126" s="261"/>
      <c r="I126" s="262"/>
      <c r="J126" s="262"/>
      <c r="K126" s="262"/>
      <c r="L126" s="262"/>
      <c r="M126" s="262"/>
      <c r="N126" s="263"/>
    </row>
    <row r="127" spans="1:14">
      <c r="A127" s="175"/>
      <c r="B127" s="245"/>
      <c r="C127" s="264" t="s">
        <v>100</v>
      </c>
      <c r="D127" s="261"/>
      <c r="E127" s="261"/>
      <c r="F127" s="261"/>
      <c r="G127" s="261"/>
      <c r="H127" s="261"/>
      <c r="I127" s="262"/>
      <c r="J127" s="262"/>
      <c r="K127" s="262"/>
      <c r="L127" s="262"/>
      <c r="M127" s="262"/>
      <c r="N127" s="263"/>
    </row>
    <row r="128" spans="1:14" ht="15.75">
      <c r="A128" s="175"/>
      <c r="B128" s="245"/>
      <c r="C128" s="180" t="s">
        <v>20</v>
      </c>
      <c r="D128" s="81" t="s">
        <v>60</v>
      </c>
      <c r="E128" s="81" t="s">
        <v>60</v>
      </c>
      <c r="F128" s="181" t="s">
        <v>8</v>
      </c>
      <c r="G128" s="265" t="str">
        <f t="shared" ref="G128:G129" si="2">IF(OR(D128="",D128="Select",E128="",E128="Select")," *","")</f>
        <v xml:space="preserve"> *</v>
      </c>
      <c r="H128" s="261"/>
      <c r="I128" s="262"/>
      <c r="J128" s="262"/>
      <c r="K128" s="262"/>
      <c r="L128" s="262"/>
      <c r="M128" s="262"/>
      <c r="N128" s="263"/>
    </row>
    <row r="129" spans="1:14" ht="15.75">
      <c r="A129" s="175"/>
      <c r="B129" s="245"/>
      <c r="C129" s="180" t="s">
        <v>6</v>
      </c>
      <c r="D129" s="81" t="s">
        <v>60</v>
      </c>
      <c r="E129" s="81" t="s">
        <v>60</v>
      </c>
      <c r="F129" s="181" t="s">
        <v>17</v>
      </c>
      <c r="G129" s="265" t="str">
        <f t="shared" si="2"/>
        <v xml:space="preserve"> *</v>
      </c>
      <c r="H129" s="261"/>
      <c r="I129" s="262"/>
      <c r="J129" s="262"/>
      <c r="K129" s="262"/>
      <c r="L129" s="262"/>
      <c r="M129" s="262"/>
      <c r="N129" s="263"/>
    </row>
    <row r="130" spans="1:14">
      <c r="A130" s="175"/>
      <c r="B130" s="245"/>
      <c r="C130" s="264" t="s">
        <v>99</v>
      </c>
      <c r="D130" s="261"/>
      <c r="E130" s="261"/>
      <c r="F130" s="261"/>
      <c r="G130" s="261"/>
      <c r="H130" s="261"/>
      <c r="I130" s="262"/>
      <c r="J130" s="262"/>
      <c r="K130" s="262"/>
      <c r="L130" s="262"/>
      <c r="M130" s="262"/>
      <c r="N130" s="263"/>
    </row>
    <row r="131" spans="1:14" ht="15.75">
      <c r="A131" s="175"/>
      <c r="B131" s="245"/>
      <c r="C131" s="181" t="s">
        <v>20</v>
      </c>
      <c r="D131" s="81" t="s">
        <v>60</v>
      </c>
      <c r="E131" s="81" t="s">
        <v>60</v>
      </c>
      <c r="F131" s="181" t="s">
        <v>6</v>
      </c>
      <c r="G131" s="265" t="str">
        <f>IF(OR(D131="",D131="Select",E131="",E131="Select")," *","")</f>
        <v xml:space="preserve"> *</v>
      </c>
      <c r="H131" s="261"/>
      <c r="I131" s="276"/>
      <c r="J131" s="98" t="s">
        <v>61</v>
      </c>
      <c r="K131" s="98" t="s">
        <v>63</v>
      </c>
      <c r="L131" s="98" t="s">
        <v>62</v>
      </c>
      <c r="M131" s="98" t="s">
        <v>64</v>
      </c>
      <c r="N131" s="263"/>
    </row>
    <row r="132" spans="1:14">
      <c r="A132" s="175"/>
      <c r="B132" s="245"/>
      <c r="C132" s="264" t="s">
        <v>102</v>
      </c>
      <c r="D132" s="261"/>
      <c r="E132" s="261"/>
      <c r="F132" s="261"/>
      <c r="G132" s="261"/>
      <c r="H132" s="178" t="s">
        <v>71</v>
      </c>
      <c r="I132" s="98" t="str">
        <f>Sheet2!U111</f>
        <v>Germany</v>
      </c>
      <c r="J132" s="90">
        <f>Sheet2!V111</f>
        <v>0</v>
      </c>
      <c r="K132" s="90">
        <f>Sheet2!W111</f>
        <v>0</v>
      </c>
      <c r="L132" s="90">
        <f>Sheet2!X111</f>
        <v>0</v>
      </c>
      <c r="M132" s="90">
        <f>Sheet2!Y111</f>
        <v>0</v>
      </c>
      <c r="N132" s="263"/>
    </row>
    <row r="133" spans="1:14" ht="15.75">
      <c r="A133" s="175"/>
      <c r="B133" s="245"/>
      <c r="C133" s="180" t="s">
        <v>17</v>
      </c>
      <c r="D133" s="81" t="s">
        <v>60</v>
      </c>
      <c r="E133" s="81" t="s">
        <v>60</v>
      </c>
      <c r="F133" s="181" t="s">
        <v>8</v>
      </c>
      <c r="G133" s="265" t="str">
        <f>IF(OR(D133="",D133="Select",E133="",E133="Select")," *","")</f>
        <v xml:space="preserve"> *</v>
      </c>
      <c r="H133" s="178" t="s">
        <v>72</v>
      </c>
      <c r="I133" s="98" t="str">
        <f>Sheet2!U112</f>
        <v>Ghana</v>
      </c>
      <c r="J133" s="90">
        <f>Sheet2!V112</f>
        <v>0</v>
      </c>
      <c r="K133" s="90">
        <f>Sheet2!W112</f>
        <v>0</v>
      </c>
      <c r="L133" s="90">
        <f>Sheet2!X112</f>
        <v>0</v>
      </c>
      <c r="M133" s="90">
        <f>Sheet2!Y112</f>
        <v>0</v>
      </c>
      <c r="N133" s="263"/>
    </row>
    <row r="134" spans="1:14">
      <c r="A134" s="175"/>
      <c r="B134" s="245"/>
      <c r="C134" s="264" t="s">
        <v>103</v>
      </c>
      <c r="D134" s="261"/>
      <c r="E134" s="261"/>
      <c r="F134" s="261"/>
      <c r="G134" s="261"/>
      <c r="H134" s="179" t="s">
        <v>73</v>
      </c>
      <c r="I134" s="98" t="str">
        <f>Sheet2!U113</f>
        <v>Portugal</v>
      </c>
      <c r="J134" s="90">
        <f>Sheet2!V113</f>
        <v>0</v>
      </c>
      <c r="K134" s="90">
        <f>Sheet2!W113</f>
        <v>0</v>
      </c>
      <c r="L134" s="90">
        <f>Sheet2!X113</f>
        <v>0</v>
      </c>
      <c r="M134" s="90">
        <f>Sheet2!Y113</f>
        <v>0</v>
      </c>
      <c r="N134" s="263"/>
    </row>
    <row r="135" spans="1:14" ht="15.75">
      <c r="A135" s="175"/>
      <c r="B135" s="245"/>
      <c r="C135" s="181" t="s">
        <v>17</v>
      </c>
      <c r="D135" s="81" t="s">
        <v>60</v>
      </c>
      <c r="E135" s="81" t="s">
        <v>60</v>
      </c>
      <c r="F135" s="181" t="s">
        <v>20</v>
      </c>
      <c r="G135" s="265" t="str">
        <f t="shared" ref="G135:G136" si="3">IF(OR(D135="",D135="Select",E135="",E135="Select")," *","")</f>
        <v xml:space="preserve"> *</v>
      </c>
      <c r="H135" s="179" t="s">
        <v>74</v>
      </c>
      <c r="I135" s="98" t="str">
        <f>Sheet2!U114</f>
        <v>USA</v>
      </c>
      <c r="J135" s="90">
        <f>Sheet2!V114</f>
        <v>0</v>
      </c>
      <c r="K135" s="90">
        <f>Sheet2!W114</f>
        <v>0</v>
      </c>
      <c r="L135" s="90">
        <f>Sheet2!X114</f>
        <v>0</v>
      </c>
      <c r="M135" s="90">
        <f>Sheet2!Y114</f>
        <v>0</v>
      </c>
      <c r="N135" s="263"/>
    </row>
    <row r="136" spans="1:14" ht="15.75">
      <c r="A136" s="175"/>
      <c r="B136" s="245"/>
      <c r="C136" s="181" t="s">
        <v>8</v>
      </c>
      <c r="D136" s="81" t="s">
        <v>60</v>
      </c>
      <c r="E136" s="81" t="s">
        <v>60</v>
      </c>
      <c r="F136" s="181" t="s">
        <v>6</v>
      </c>
      <c r="G136" s="265" t="str">
        <f t="shared" si="3"/>
        <v xml:space="preserve"> *</v>
      </c>
      <c r="H136" s="261"/>
      <c r="I136" s="262"/>
      <c r="J136" s="262"/>
      <c r="K136" s="262"/>
      <c r="L136" s="262"/>
      <c r="M136" s="262"/>
      <c r="N136" s="263"/>
    </row>
    <row r="137" spans="1:14" ht="15.75">
      <c r="A137" s="175"/>
      <c r="B137" s="245"/>
      <c r="C137" s="265"/>
      <c r="D137" s="265"/>
      <c r="E137" s="265"/>
      <c r="F137" s="265"/>
      <c r="G137" s="265"/>
      <c r="H137" s="261"/>
      <c r="I137" s="262"/>
      <c r="J137" s="262"/>
      <c r="K137" s="262"/>
      <c r="L137" s="262"/>
      <c r="M137" s="262"/>
      <c r="N137" s="263"/>
    </row>
    <row r="138" spans="1:14" ht="15.75">
      <c r="A138" s="175"/>
      <c r="B138" s="169"/>
      <c r="C138" s="149"/>
      <c r="D138" s="149" t="str">
        <f>IF(COUNTIF(G128:G136," *")=0,"All the predictions for the Group G matches have been entered correctly","* Please enter the score for this match")</f>
        <v>* Please enter the score for this match</v>
      </c>
      <c r="E138" s="149"/>
      <c r="F138" s="149"/>
      <c r="G138" s="149"/>
      <c r="H138" s="150"/>
      <c r="I138" s="156"/>
      <c r="J138" s="156"/>
      <c r="K138" s="156"/>
      <c r="L138" s="156"/>
      <c r="M138" s="156"/>
      <c r="N138" s="157"/>
    </row>
    <row r="139" spans="1:14">
      <c r="A139" s="175"/>
      <c r="B139" s="267"/>
      <c r="C139" s="268"/>
      <c r="D139" s="269"/>
      <c r="E139" s="269"/>
      <c r="F139" s="268"/>
      <c r="G139" s="268"/>
      <c r="H139" s="268"/>
      <c r="I139" s="268"/>
      <c r="J139" s="270"/>
      <c r="K139" s="270"/>
      <c r="L139" s="270"/>
      <c r="M139" s="270"/>
      <c r="N139" s="271"/>
    </row>
    <row r="140" spans="1:14" ht="18.600000000000001" customHeight="1">
      <c r="A140" s="174"/>
      <c r="B140" s="272"/>
      <c r="C140" s="273" t="s">
        <v>77</v>
      </c>
      <c r="D140" s="273"/>
      <c r="E140" s="273"/>
      <c r="F140" s="273"/>
      <c r="G140" s="273"/>
      <c r="H140" s="274"/>
      <c r="I140" s="274"/>
      <c r="J140" s="274"/>
      <c r="K140" s="274"/>
      <c r="L140" s="274"/>
      <c r="M140" s="274"/>
      <c r="N140" s="275"/>
    </row>
    <row r="141" spans="1:14">
      <c r="A141" s="175"/>
      <c r="B141" s="245"/>
      <c r="C141" s="261"/>
      <c r="D141" s="261"/>
      <c r="E141" s="261"/>
      <c r="F141" s="261"/>
      <c r="G141" s="261"/>
      <c r="H141" s="261"/>
      <c r="I141" s="262"/>
      <c r="J141" s="262"/>
      <c r="K141" s="262"/>
      <c r="L141" s="262"/>
      <c r="M141" s="262"/>
      <c r="N141" s="263"/>
    </row>
    <row r="142" spans="1:14">
      <c r="A142" s="175"/>
      <c r="B142" s="245"/>
      <c r="C142" s="264" t="s">
        <v>84</v>
      </c>
      <c r="D142" s="261"/>
      <c r="E142" s="261"/>
      <c r="F142" s="261"/>
      <c r="G142" s="261"/>
      <c r="H142" s="261"/>
      <c r="I142" s="262"/>
      <c r="J142" s="262"/>
      <c r="K142" s="262"/>
      <c r="L142" s="262"/>
      <c r="M142" s="262"/>
      <c r="N142" s="263"/>
    </row>
    <row r="143" spans="1:14" ht="15.75">
      <c r="A143" s="175"/>
      <c r="B143" s="245"/>
      <c r="C143" s="176" t="s">
        <v>105</v>
      </c>
      <c r="D143" s="81" t="s">
        <v>60</v>
      </c>
      <c r="E143" s="81" t="s">
        <v>60</v>
      </c>
      <c r="F143" s="177" t="s">
        <v>18</v>
      </c>
      <c r="G143" s="265" t="str">
        <f>IF(OR(D143="",D143="Select",E143="",E143="Select")," *","")</f>
        <v xml:space="preserve"> *</v>
      </c>
      <c r="H143" s="261"/>
      <c r="I143" s="262"/>
      <c r="J143" s="262"/>
      <c r="K143" s="262"/>
      <c r="L143" s="262"/>
      <c r="M143" s="262"/>
      <c r="N143" s="263"/>
    </row>
    <row r="144" spans="1:14" ht="15.75">
      <c r="A144" s="175"/>
      <c r="B144" s="245"/>
      <c r="C144" s="180" t="s">
        <v>58</v>
      </c>
      <c r="D144" s="81" t="s">
        <v>60</v>
      </c>
      <c r="E144" s="81" t="s">
        <v>60</v>
      </c>
      <c r="F144" s="181" t="s">
        <v>104</v>
      </c>
      <c r="G144" s="265" t="str">
        <f>IF(OR(D144="",D144="Select",E144="",E144="Select")," *","")</f>
        <v xml:space="preserve"> *</v>
      </c>
      <c r="H144" s="261"/>
      <c r="I144" s="262"/>
      <c r="J144" s="262"/>
      <c r="K144" s="262"/>
      <c r="L144" s="262"/>
      <c r="M144" s="262"/>
      <c r="N144" s="263"/>
    </row>
    <row r="145" spans="1:14">
      <c r="A145" s="175"/>
      <c r="B145" s="245"/>
      <c r="C145" s="264" t="s">
        <v>102</v>
      </c>
      <c r="D145" s="261"/>
      <c r="E145" s="261"/>
      <c r="F145" s="261"/>
      <c r="G145" s="261"/>
      <c r="H145" s="261"/>
      <c r="I145" s="276"/>
      <c r="J145" s="98" t="s">
        <v>61</v>
      </c>
      <c r="K145" s="98" t="s">
        <v>63</v>
      </c>
      <c r="L145" s="98" t="s">
        <v>62</v>
      </c>
      <c r="M145" s="98" t="s">
        <v>64</v>
      </c>
      <c r="N145" s="263"/>
    </row>
    <row r="146" spans="1:14" ht="15.75">
      <c r="A146" s="175"/>
      <c r="B146" s="245"/>
      <c r="C146" s="180" t="s">
        <v>105</v>
      </c>
      <c r="D146" s="81" t="s">
        <v>60</v>
      </c>
      <c r="E146" s="81" t="s">
        <v>60</v>
      </c>
      <c r="F146" s="181" t="s">
        <v>58</v>
      </c>
      <c r="G146" s="265" t="str">
        <f>IF(OR(D146="",D146="Select",E146="",E146="Select")," *","")</f>
        <v xml:space="preserve"> *</v>
      </c>
      <c r="H146" s="178" t="s">
        <v>71</v>
      </c>
      <c r="I146" s="98" t="str">
        <f>Sheet2!U123</f>
        <v>Algeria</v>
      </c>
      <c r="J146" s="90">
        <f>Sheet2!V123</f>
        <v>0</v>
      </c>
      <c r="K146" s="90">
        <f>Sheet2!W123</f>
        <v>0</v>
      </c>
      <c r="L146" s="90">
        <f>Sheet2!X123</f>
        <v>0</v>
      </c>
      <c r="M146" s="90">
        <f>Sheet2!Y123</f>
        <v>0</v>
      </c>
      <c r="N146" s="263"/>
    </row>
    <row r="147" spans="1:14" ht="15.75">
      <c r="A147" s="175"/>
      <c r="B147" s="245"/>
      <c r="C147" s="181" t="s">
        <v>104</v>
      </c>
      <c r="D147" s="81" t="s">
        <v>60</v>
      </c>
      <c r="E147" s="81" t="s">
        <v>60</v>
      </c>
      <c r="F147" s="181" t="s">
        <v>18</v>
      </c>
      <c r="G147" s="265" t="str">
        <f>IF(OR(D147="",D147="Select",E147="",E147="Select")," *","")</f>
        <v xml:space="preserve"> *</v>
      </c>
      <c r="H147" s="178" t="s">
        <v>72</v>
      </c>
      <c r="I147" s="98" t="str">
        <f>Sheet2!U124</f>
        <v>Belgium</v>
      </c>
      <c r="J147" s="90">
        <f>Sheet2!V124</f>
        <v>0</v>
      </c>
      <c r="K147" s="90">
        <f>Sheet2!W124</f>
        <v>0</v>
      </c>
      <c r="L147" s="90">
        <f>Sheet2!X124</f>
        <v>0</v>
      </c>
      <c r="M147" s="90">
        <f>Sheet2!Y124</f>
        <v>0</v>
      </c>
      <c r="N147" s="263"/>
    </row>
    <row r="148" spans="1:14">
      <c r="A148" s="175"/>
      <c r="B148" s="245"/>
      <c r="C148" s="264" t="s">
        <v>103</v>
      </c>
      <c r="D148" s="261"/>
      <c r="E148" s="261"/>
      <c r="F148" s="261"/>
      <c r="G148" s="261"/>
      <c r="H148" s="179" t="s">
        <v>73</v>
      </c>
      <c r="I148" s="98" t="str">
        <f>Sheet2!U125</f>
        <v>Korea Republic</v>
      </c>
      <c r="J148" s="90">
        <f>Sheet2!V125</f>
        <v>0</v>
      </c>
      <c r="K148" s="90">
        <f>Sheet2!W125</f>
        <v>0</v>
      </c>
      <c r="L148" s="90">
        <f>Sheet2!X125</f>
        <v>0</v>
      </c>
      <c r="M148" s="90">
        <f>Sheet2!Y125</f>
        <v>0</v>
      </c>
      <c r="N148" s="263"/>
    </row>
    <row r="149" spans="1:14" ht="15.75">
      <c r="A149" s="175"/>
      <c r="B149" s="245"/>
      <c r="C149" s="180" t="s">
        <v>104</v>
      </c>
      <c r="D149" s="81" t="s">
        <v>60</v>
      </c>
      <c r="E149" s="81" t="s">
        <v>60</v>
      </c>
      <c r="F149" s="181" t="s">
        <v>105</v>
      </c>
      <c r="G149" s="265" t="str">
        <f>IF(OR(D149="",D149="Select",E149="",E149="Select")," *","")</f>
        <v xml:space="preserve"> *</v>
      </c>
      <c r="H149" s="179" t="s">
        <v>74</v>
      </c>
      <c r="I149" s="98" t="str">
        <f>Sheet2!U126</f>
        <v>Russia</v>
      </c>
      <c r="J149" s="90">
        <f>Sheet2!V126</f>
        <v>0</v>
      </c>
      <c r="K149" s="90">
        <f>Sheet2!W126</f>
        <v>0</v>
      </c>
      <c r="L149" s="90">
        <f>Sheet2!X126</f>
        <v>0</v>
      </c>
      <c r="M149" s="90">
        <f>Sheet2!Y126</f>
        <v>0</v>
      </c>
      <c r="N149" s="263"/>
    </row>
    <row r="150" spans="1:14" ht="15.75">
      <c r="A150" s="175"/>
      <c r="B150" s="245"/>
      <c r="C150" s="180" t="s">
        <v>18</v>
      </c>
      <c r="D150" s="81" t="s">
        <v>60</v>
      </c>
      <c r="E150" s="81" t="s">
        <v>60</v>
      </c>
      <c r="F150" s="181" t="s">
        <v>58</v>
      </c>
      <c r="G150" s="265" t="str">
        <f>IF(OR(D150="",D150="Select",E150="",E150="Select")," *","")</f>
        <v xml:space="preserve"> *</v>
      </c>
      <c r="H150" s="261"/>
      <c r="I150" s="262"/>
      <c r="J150" s="262"/>
      <c r="K150" s="262"/>
      <c r="L150" s="262"/>
      <c r="M150" s="262"/>
      <c r="N150" s="263"/>
    </row>
    <row r="151" spans="1:14" ht="15.75">
      <c r="A151" s="175"/>
      <c r="B151" s="245"/>
      <c r="C151" s="265"/>
      <c r="D151" s="265"/>
      <c r="E151" s="265"/>
      <c r="F151" s="265"/>
      <c r="G151" s="265"/>
      <c r="H151" s="261"/>
      <c r="I151" s="262"/>
      <c r="J151" s="262"/>
      <c r="K151" s="262"/>
      <c r="L151" s="262"/>
      <c r="M151" s="262"/>
      <c r="N151" s="263"/>
    </row>
    <row r="152" spans="1:14" ht="15.75">
      <c r="A152" s="175"/>
      <c r="B152" s="169"/>
      <c r="C152" s="149"/>
      <c r="D152" s="149" t="str">
        <f>IF(COUNTIF(G143:G150," *")=0,"All the predictions for the Group H matches have been entered correctly","* Please enter the score for this match")</f>
        <v>* Please enter the score for this match</v>
      </c>
      <c r="E152" s="149"/>
      <c r="F152" s="149"/>
      <c r="G152" s="149"/>
      <c r="H152" s="150"/>
      <c r="I152" s="156"/>
      <c r="J152" s="156"/>
      <c r="K152" s="156"/>
      <c r="L152" s="156"/>
      <c r="M152" s="156"/>
      <c r="N152" s="157"/>
    </row>
    <row r="153" spans="1:14">
      <c r="A153" s="175"/>
      <c r="B153" s="267"/>
      <c r="C153" s="268"/>
      <c r="D153" s="269"/>
      <c r="E153" s="269"/>
      <c r="F153" s="268"/>
      <c r="G153" s="268"/>
      <c r="H153" s="268"/>
      <c r="I153" s="268"/>
      <c r="J153" s="270"/>
      <c r="K153" s="270"/>
      <c r="L153" s="270"/>
      <c r="M153" s="270"/>
      <c r="N153" s="271"/>
    </row>
    <row r="154" spans="1:14" ht="18.600000000000001" customHeight="1">
      <c r="A154" s="175"/>
      <c r="B154" s="321"/>
      <c r="C154" s="322" t="s">
        <v>106</v>
      </c>
      <c r="D154" s="322"/>
      <c r="E154" s="322"/>
      <c r="F154" s="322"/>
      <c r="G154" s="322"/>
      <c r="H154" s="323"/>
      <c r="I154" s="323"/>
      <c r="J154" s="323"/>
      <c r="K154" s="323"/>
      <c r="L154" s="323"/>
      <c r="M154" s="323"/>
      <c r="N154" s="324"/>
    </row>
    <row r="155" spans="1:14">
      <c r="A155" s="175"/>
      <c r="B155" s="277"/>
      <c r="C155" s="278"/>
      <c r="D155" s="278"/>
      <c r="E155" s="278"/>
      <c r="F155" s="278"/>
      <c r="G155" s="278"/>
      <c r="H155" s="278"/>
      <c r="I155" s="285"/>
      <c r="J155" s="285"/>
      <c r="K155" s="285"/>
      <c r="L155" s="285"/>
      <c r="M155" s="285"/>
      <c r="N155" s="286"/>
    </row>
    <row r="156" spans="1:14" ht="15.75">
      <c r="A156" s="182"/>
      <c r="B156" s="279"/>
      <c r="C156" s="280" t="s">
        <v>107</v>
      </c>
      <c r="D156" s="280"/>
      <c r="E156" s="280"/>
      <c r="F156" s="280"/>
      <c r="G156" s="283"/>
      <c r="H156" s="284"/>
      <c r="I156" s="212" t="s">
        <v>168</v>
      </c>
      <c r="J156" s="213"/>
      <c r="K156" s="213"/>
      <c r="L156" s="213"/>
      <c r="M156" s="214"/>
      <c r="N156" s="286"/>
    </row>
    <row r="157" spans="1:14" ht="15.75" customHeight="1">
      <c r="A157" s="183"/>
      <c r="B157" s="281"/>
      <c r="C157" s="282" t="s">
        <v>33</v>
      </c>
      <c r="D157" s="184" t="s">
        <v>119</v>
      </c>
      <c r="E157" s="185"/>
      <c r="F157" s="294" t="s">
        <v>37</v>
      </c>
      <c r="G157" s="294"/>
      <c r="H157" s="278"/>
      <c r="I157" s="215" t="s">
        <v>167</v>
      </c>
      <c r="J157" s="216"/>
      <c r="K157" s="216"/>
      <c r="L157" s="216"/>
      <c r="M157" s="217"/>
      <c r="N157" s="286"/>
    </row>
    <row r="158" spans="1:14" ht="15.75" customHeight="1">
      <c r="A158" s="175"/>
      <c r="B158" s="287"/>
      <c r="C158" s="1" t="str">
        <f>IF(J45=0,"Select",I45)</f>
        <v>Select</v>
      </c>
      <c r="D158" s="81" t="s">
        <v>60</v>
      </c>
      <c r="E158" s="81" t="s">
        <v>60</v>
      </c>
      <c r="F158" s="1" t="str">
        <f>IF(J60=0,"Select",I60)</f>
        <v>Select</v>
      </c>
      <c r="G158" s="295" t="str">
        <f>IF(OR(C158="",C158="Select",F158="",F158="Select",)," o",IF(OR(D158="",D158="Select",E158="",E158="Select")," *",""))</f>
        <v xml:space="preserve"> o</v>
      </c>
      <c r="H158" s="278"/>
      <c r="I158" s="218"/>
      <c r="J158" s="219"/>
      <c r="K158" s="219"/>
      <c r="L158" s="219"/>
      <c r="M158" s="220"/>
      <c r="N158" s="286"/>
    </row>
    <row r="159" spans="1:14" ht="15" customHeight="1">
      <c r="A159" s="183"/>
      <c r="B159" s="281"/>
      <c r="C159" s="282" t="s">
        <v>34</v>
      </c>
      <c r="D159" s="184" t="s">
        <v>120</v>
      </c>
      <c r="E159" s="185"/>
      <c r="F159" s="294" t="s">
        <v>38</v>
      </c>
      <c r="G159" s="294"/>
      <c r="H159" s="278"/>
      <c r="I159" s="218"/>
      <c r="J159" s="219"/>
      <c r="K159" s="219"/>
      <c r="L159" s="219"/>
      <c r="M159" s="220"/>
      <c r="N159" s="286"/>
    </row>
    <row r="160" spans="1:14" ht="15.75">
      <c r="A160" s="175"/>
      <c r="B160" s="287"/>
      <c r="C160" s="1" t="str">
        <f>IF(J73=0,"Select",I73)</f>
        <v>Select</v>
      </c>
      <c r="D160" s="81" t="s">
        <v>60</v>
      </c>
      <c r="E160" s="81" t="s">
        <v>60</v>
      </c>
      <c r="F160" s="1" t="str">
        <f>IF(J89=0,"Select",I89)</f>
        <v>Select</v>
      </c>
      <c r="G160" s="295" t="str">
        <f>IF(OR(C160="",C160="Select",F160="",F160="Select",)," o",IF(OR(D160="",D160="Select",E160="",E160="Select")," *",""))</f>
        <v xml:space="preserve"> o</v>
      </c>
      <c r="H160" s="278"/>
      <c r="I160" s="218"/>
      <c r="J160" s="219"/>
      <c r="K160" s="219"/>
      <c r="L160" s="219"/>
      <c r="M160" s="220"/>
      <c r="N160" s="286"/>
    </row>
    <row r="161" spans="1:14" ht="15" customHeight="1">
      <c r="A161" s="175"/>
      <c r="B161" s="287"/>
      <c r="C161" s="278"/>
      <c r="D161" s="278"/>
      <c r="E161" s="278"/>
      <c r="F161" s="278"/>
      <c r="G161" s="278"/>
      <c r="H161" s="278"/>
      <c r="I161" s="218"/>
      <c r="J161" s="219"/>
      <c r="K161" s="219"/>
      <c r="L161" s="219"/>
      <c r="M161" s="220"/>
      <c r="N161" s="286"/>
    </row>
    <row r="162" spans="1:14" ht="15" customHeight="1">
      <c r="A162" s="182"/>
      <c r="B162" s="279"/>
      <c r="C162" s="280" t="s">
        <v>108</v>
      </c>
      <c r="D162" s="280"/>
      <c r="E162" s="280"/>
      <c r="F162" s="280"/>
      <c r="G162" s="283"/>
      <c r="H162" s="284"/>
      <c r="I162" s="218"/>
      <c r="J162" s="219"/>
      <c r="K162" s="219"/>
      <c r="L162" s="219"/>
      <c r="M162" s="220"/>
      <c r="N162" s="286"/>
    </row>
    <row r="163" spans="1:14" ht="15" customHeight="1">
      <c r="A163" s="183"/>
      <c r="B163" s="281"/>
      <c r="C163" s="282" t="s">
        <v>35</v>
      </c>
      <c r="D163" s="184" t="s">
        <v>121</v>
      </c>
      <c r="E163" s="185"/>
      <c r="F163" s="294" t="s">
        <v>39</v>
      </c>
      <c r="G163" s="294"/>
      <c r="H163" s="278"/>
      <c r="I163" s="218"/>
      <c r="J163" s="219"/>
      <c r="K163" s="219"/>
      <c r="L163" s="219"/>
      <c r="M163" s="220"/>
      <c r="N163" s="286"/>
    </row>
    <row r="164" spans="1:14" ht="15.75">
      <c r="A164" s="175"/>
      <c r="B164" s="287"/>
      <c r="C164" s="1" t="str">
        <f>IF(J59=0,"Select",I59)</f>
        <v>Select</v>
      </c>
      <c r="D164" s="81" t="s">
        <v>60</v>
      </c>
      <c r="E164" s="81" t="s">
        <v>60</v>
      </c>
      <c r="F164" s="1" t="str">
        <f>IF(J46=0,"Select",I46)</f>
        <v>Select</v>
      </c>
      <c r="G164" s="295" t="str">
        <f>IF(OR(C164="",C164="Select",F164="",F164="Select",)," o",IF(OR(D164="",D164="Select",E164="",E164="Select")," *",""))</f>
        <v xml:space="preserve"> o</v>
      </c>
      <c r="H164" s="278"/>
      <c r="I164" s="218"/>
      <c r="J164" s="219"/>
      <c r="K164" s="219"/>
      <c r="L164" s="219"/>
      <c r="M164" s="220"/>
      <c r="N164" s="286"/>
    </row>
    <row r="165" spans="1:14" ht="15" customHeight="1">
      <c r="A165" s="183"/>
      <c r="B165" s="281"/>
      <c r="C165" s="282" t="s">
        <v>36</v>
      </c>
      <c r="D165" s="184" t="s">
        <v>122</v>
      </c>
      <c r="E165" s="185"/>
      <c r="F165" s="294" t="s">
        <v>40</v>
      </c>
      <c r="G165" s="294"/>
      <c r="H165" s="278"/>
      <c r="I165" s="218"/>
      <c r="J165" s="219"/>
      <c r="K165" s="219"/>
      <c r="L165" s="219"/>
      <c r="M165" s="220"/>
      <c r="N165" s="286"/>
    </row>
    <row r="166" spans="1:14" ht="15.75">
      <c r="A166" s="175"/>
      <c r="B166" s="287"/>
      <c r="C166" s="1" t="str">
        <f>IF(J88=0,"Select",I88)</f>
        <v>Select</v>
      </c>
      <c r="D166" s="81" t="s">
        <v>60</v>
      </c>
      <c r="E166" s="81" t="s">
        <v>60</v>
      </c>
      <c r="F166" s="1" t="str">
        <f>IF(J74=0,"Select",I74)</f>
        <v>Select</v>
      </c>
      <c r="G166" s="295" t="str">
        <f>IF(OR(C166="",C166="Select",F166="",F166="Select",)," o",IF(OR(D166="",D166="Select",E166="",E166="Select")," *",""))</f>
        <v xml:space="preserve"> o</v>
      </c>
      <c r="H166" s="278"/>
      <c r="I166" s="212" t="s">
        <v>155</v>
      </c>
      <c r="J166" s="213"/>
      <c r="K166" s="213"/>
      <c r="L166" s="213"/>
      <c r="M166" s="214"/>
      <c r="N166" s="286"/>
    </row>
    <row r="167" spans="1:14" ht="15" customHeight="1">
      <c r="A167" s="175"/>
      <c r="B167" s="287"/>
      <c r="C167" s="278"/>
      <c r="D167" s="278"/>
      <c r="E167" s="278"/>
      <c r="F167" s="278"/>
      <c r="G167" s="278"/>
      <c r="H167" s="278"/>
      <c r="I167" s="215" t="s">
        <v>169</v>
      </c>
      <c r="J167" s="216"/>
      <c r="K167" s="216"/>
      <c r="L167" s="216"/>
      <c r="M167" s="217"/>
      <c r="N167" s="286"/>
    </row>
    <row r="168" spans="1:14" ht="15" customHeight="1">
      <c r="A168" s="182"/>
      <c r="B168" s="279"/>
      <c r="C168" s="280" t="s">
        <v>109</v>
      </c>
      <c r="D168" s="280"/>
      <c r="E168" s="280"/>
      <c r="F168" s="280"/>
      <c r="G168" s="283"/>
      <c r="H168" s="284"/>
      <c r="I168" s="218"/>
      <c r="J168" s="219"/>
      <c r="K168" s="219"/>
      <c r="L168" s="219"/>
      <c r="M168" s="220"/>
      <c r="N168" s="286"/>
    </row>
    <row r="169" spans="1:14" ht="15" customHeight="1">
      <c r="A169" s="183"/>
      <c r="B169" s="281"/>
      <c r="C169" s="282" t="s">
        <v>110</v>
      </c>
      <c r="D169" s="184" t="s">
        <v>123</v>
      </c>
      <c r="E169" s="185"/>
      <c r="F169" s="294" t="s">
        <v>112</v>
      </c>
      <c r="G169" s="294"/>
      <c r="H169" s="278"/>
      <c r="I169" s="218"/>
      <c r="J169" s="219"/>
      <c r="K169" s="219"/>
      <c r="L169" s="219"/>
      <c r="M169" s="220"/>
      <c r="N169" s="286"/>
    </row>
    <row r="170" spans="1:14" ht="15.75">
      <c r="A170" s="175"/>
      <c r="B170" s="287"/>
      <c r="C170" s="1" t="str">
        <f>IF(J102=0,"Select",I102)</f>
        <v>Select</v>
      </c>
      <c r="D170" s="81" t="s">
        <v>60</v>
      </c>
      <c r="E170" s="81" t="s">
        <v>60</v>
      </c>
      <c r="F170" s="1" t="str">
        <f>IF(J118=0,"Select",I118)</f>
        <v>Select</v>
      </c>
      <c r="G170" s="295" t="str">
        <f>IF(OR(C170="",C170="Select",F170="",F170="Select",)," o",IF(OR(D170="",D170="Select",E170="",E170="Select")," *",""))</f>
        <v xml:space="preserve"> o</v>
      </c>
      <c r="H170" s="278"/>
      <c r="I170" s="218"/>
      <c r="J170" s="219"/>
      <c r="K170" s="219"/>
      <c r="L170" s="219"/>
      <c r="M170" s="220"/>
      <c r="N170" s="286"/>
    </row>
    <row r="171" spans="1:14" ht="15" customHeight="1">
      <c r="A171" s="183"/>
      <c r="B171" s="281"/>
      <c r="C171" s="282" t="s">
        <v>111</v>
      </c>
      <c r="D171" s="184" t="s">
        <v>124</v>
      </c>
      <c r="E171" s="185"/>
      <c r="F171" s="294" t="s">
        <v>113</v>
      </c>
      <c r="G171" s="294"/>
      <c r="H171" s="278"/>
      <c r="I171" s="218"/>
      <c r="J171" s="219"/>
      <c r="K171" s="219"/>
      <c r="L171" s="219"/>
      <c r="M171" s="220"/>
      <c r="N171" s="286"/>
    </row>
    <row r="172" spans="1:14" ht="15.75">
      <c r="A172" s="175"/>
      <c r="B172" s="287"/>
      <c r="C172" s="1" t="str">
        <f>IF(J132=0,"Select",I132)</f>
        <v>Select</v>
      </c>
      <c r="D172" s="81" t="s">
        <v>60</v>
      </c>
      <c r="E172" s="81" t="s">
        <v>60</v>
      </c>
      <c r="F172" s="1" t="str">
        <f>IF(J147=0,"Select",I147)</f>
        <v>Select</v>
      </c>
      <c r="G172" s="295" t="str">
        <f>IF(OR(C172="",C172="Select",F172="",F172="Select",)," o",IF(OR(D172="",D172="Select",E172="",E172="Select")," *",""))</f>
        <v xml:space="preserve"> o</v>
      </c>
      <c r="H172" s="278"/>
      <c r="I172" s="218"/>
      <c r="J172" s="219"/>
      <c r="K172" s="219"/>
      <c r="L172" s="219"/>
      <c r="M172" s="220"/>
      <c r="N172" s="286"/>
    </row>
    <row r="173" spans="1:14">
      <c r="A173" s="175"/>
      <c r="B173" s="287"/>
      <c r="C173" s="278"/>
      <c r="D173" s="278"/>
      <c r="E173" s="278"/>
      <c r="F173" s="278"/>
      <c r="G173" s="278"/>
      <c r="H173" s="278"/>
      <c r="I173" s="218"/>
      <c r="J173" s="219"/>
      <c r="K173" s="219"/>
      <c r="L173" s="219"/>
      <c r="M173" s="220"/>
      <c r="N173" s="286"/>
    </row>
    <row r="174" spans="1:14">
      <c r="A174" s="182"/>
      <c r="B174" s="279"/>
      <c r="C174" s="280" t="s">
        <v>114</v>
      </c>
      <c r="D174" s="280"/>
      <c r="E174" s="280"/>
      <c r="F174" s="280"/>
      <c r="G174" s="283"/>
      <c r="H174" s="284"/>
      <c r="I174" s="218"/>
      <c r="J174" s="219"/>
      <c r="K174" s="219"/>
      <c r="L174" s="219"/>
      <c r="M174" s="220"/>
      <c r="N174" s="286"/>
    </row>
    <row r="175" spans="1:14">
      <c r="A175" s="183"/>
      <c r="B175" s="281"/>
      <c r="C175" s="282" t="s">
        <v>115</v>
      </c>
      <c r="D175" s="184" t="s">
        <v>125</v>
      </c>
      <c r="E175" s="185"/>
      <c r="F175" s="294" t="s">
        <v>117</v>
      </c>
      <c r="G175" s="294"/>
      <c r="H175" s="278"/>
      <c r="I175" s="218"/>
      <c r="J175" s="219"/>
      <c r="K175" s="219"/>
      <c r="L175" s="219"/>
      <c r="M175" s="220"/>
      <c r="N175" s="286"/>
    </row>
    <row r="176" spans="1:14" ht="15.75">
      <c r="A176" s="175"/>
      <c r="B176" s="287"/>
      <c r="C176" s="1" t="str">
        <f>IF(J117=0,"Select",I117)</f>
        <v>Select</v>
      </c>
      <c r="D176" s="81" t="s">
        <v>60</v>
      </c>
      <c r="E176" s="81" t="s">
        <v>60</v>
      </c>
      <c r="F176" s="1" t="str">
        <f>IF(J103=0,"Select",I103)</f>
        <v>Select</v>
      </c>
      <c r="G176" s="295" t="str">
        <f>IF(OR(C176="",C176="Select",F176="",F176="Select",)," o",IF(OR(D176="",D176="Select",E176="",E176="Select")," *",""))</f>
        <v xml:space="preserve"> o</v>
      </c>
      <c r="H176" s="278"/>
      <c r="I176" s="218"/>
      <c r="J176" s="219"/>
      <c r="K176" s="219"/>
      <c r="L176" s="219"/>
      <c r="M176" s="220"/>
      <c r="N176" s="286"/>
    </row>
    <row r="177" spans="1:14">
      <c r="A177" s="183"/>
      <c r="B177" s="281"/>
      <c r="C177" s="282" t="s">
        <v>116</v>
      </c>
      <c r="D177" s="184" t="s">
        <v>126</v>
      </c>
      <c r="E177" s="185"/>
      <c r="F177" s="294" t="s">
        <v>118</v>
      </c>
      <c r="G177" s="294"/>
      <c r="H177" s="278"/>
      <c r="I177" s="218"/>
      <c r="J177" s="219"/>
      <c r="K177" s="219"/>
      <c r="L177" s="219"/>
      <c r="M177" s="220"/>
      <c r="N177" s="286"/>
    </row>
    <row r="178" spans="1:14" ht="15.75">
      <c r="A178" s="175"/>
      <c r="B178" s="287"/>
      <c r="C178" s="1" t="str">
        <f>IF(J146=0,"Select",I146)</f>
        <v>Select</v>
      </c>
      <c r="D178" s="81" t="s">
        <v>60</v>
      </c>
      <c r="E178" s="81" t="s">
        <v>60</v>
      </c>
      <c r="F178" s="1" t="str">
        <f>IF(J133=0,"Select",I133)</f>
        <v>Select</v>
      </c>
      <c r="G178" s="295" t="str">
        <f>IF(OR(C178="",C178="Select",F178="",F178="Select",)," o",IF(OR(D178="",D178="Select",E178="",E178="Select")," *",""))</f>
        <v xml:space="preserve"> o</v>
      </c>
      <c r="H178" s="278"/>
      <c r="I178" s="221"/>
      <c r="J178" s="222"/>
      <c r="K178" s="222"/>
      <c r="L178" s="222"/>
      <c r="M178" s="223"/>
      <c r="N178" s="286"/>
    </row>
    <row r="179" spans="1:14">
      <c r="A179" s="175"/>
      <c r="B179" s="288"/>
      <c r="C179" s="278"/>
      <c r="D179" s="278"/>
      <c r="E179" s="278"/>
      <c r="F179" s="278"/>
      <c r="G179" s="278"/>
      <c r="H179" s="278"/>
      <c r="I179" s="285"/>
      <c r="J179" s="285"/>
      <c r="K179" s="285"/>
      <c r="L179" s="285"/>
      <c r="M179" s="285"/>
      <c r="N179" s="286"/>
    </row>
    <row r="180" spans="1:14" ht="15.75">
      <c r="A180" s="175"/>
      <c r="B180" s="169"/>
      <c r="C180" s="149"/>
      <c r="D180" s="149" t="str">
        <f>IF(COUNTIF(G158:G178," o")=0,IF(COUNTIF(G158:G178," *")=0,"All the predictions for the 'Round of 16' matches have been entered correctly","* Please enter the score for this match"),"o Please select the teams qualified for this round")</f>
        <v>o Please select the teams qualified for this round</v>
      </c>
      <c r="E180" s="149"/>
      <c r="F180" s="149"/>
      <c r="G180" s="149"/>
      <c r="H180" s="150"/>
      <c r="I180" s="156"/>
      <c r="J180" s="156"/>
      <c r="K180" s="156"/>
      <c r="L180" s="156"/>
      <c r="M180" s="156"/>
      <c r="N180" s="157"/>
    </row>
    <row r="181" spans="1:14">
      <c r="A181" s="175"/>
      <c r="B181" s="289"/>
      <c r="C181" s="290"/>
      <c r="D181" s="291"/>
      <c r="E181" s="291"/>
      <c r="F181" s="290"/>
      <c r="G181" s="290"/>
      <c r="H181" s="290"/>
      <c r="I181" s="290"/>
      <c r="J181" s="292"/>
      <c r="K181" s="292"/>
      <c r="L181" s="292"/>
      <c r="M181" s="292"/>
      <c r="N181" s="293"/>
    </row>
    <row r="182" spans="1:14" ht="18.600000000000001" customHeight="1">
      <c r="A182" s="175"/>
      <c r="B182" s="321"/>
      <c r="C182" s="322" t="s">
        <v>144</v>
      </c>
      <c r="D182" s="322"/>
      <c r="E182" s="322"/>
      <c r="F182" s="322"/>
      <c r="G182" s="322"/>
      <c r="H182" s="323"/>
      <c r="I182" s="323"/>
      <c r="J182" s="323"/>
      <c r="K182" s="323"/>
      <c r="L182" s="323"/>
      <c r="M182" s="323"/>
      <c r="N182" s="324"/>
    </row>
    <row r="183" spans="1:14">
      <c r="A183" s="175"/>
      <c r="B183" s="277"/>
      <c r="C183" s="278"/>
      <c r="D183" s="278"/>
      <c r="E183" s="278"/>
      <c r="F183" s="278"/>
      <c r="G183" s="278"/>
      <c r="H183" s="278"/>
      <c r="I183" s="285"/>
      <c r="J183" s="285"/>
      <c r="K183" s="285"/>
      <c r="L183" s="285"/>
      <c r="M183" s="285"/>
      <c r="N183" s="286"/>
    </row>
    <row r="184" spans="1:14">
      <c r="A184" s="182"/>
      <c r="B184" s="279"/>
      <c r="C184" s="280" t="s">
        <v>133</v>
      </c>
      <c r="D184" s="280"/>
      <c r="E184" s="280"/>
      <c r="F184" s="280"/>
      <c r="G184" s="283"/>
      <c r="H184" s="284"/>
      <c r="I184" s="285"/>
      <c r="J184" s="296"/>
      <c r="K184" s="285"/>
      <c r="L184" s="285"/>
      <c r="M184" s="285"/>
      <c r="N184" s="286"/>
    </row>
    <row r="185" spans="1:14" ht="15.75">
      <c r="A185" s="183"/>
      <c r="B185" s="281"/>
      <c r="C185" s="282" t="s">
        <v>127</v>
      </c>
      <c r="D185" s="184" t="s">
        <v>41</v>
      </c>
      <c r="E185" s="185"/>
      <c r="F185" s="294" t="s">
        <v>128</v>
      </c>
      <c r="G185" s="294"/>
      <c r="H185" s="278"/>
      <c r="I185" s="212" t="s">
        <v>155</v>
      </c>
      <c r="J185" s="213"/>
      <c r="K185" s="213"/>
      <c r="L185" s="213"/>
      <c r="M185" s="214"/>
      <c r="N185" s="286"/>
    </row>
    <row r="186" spans="1:14" ht="15.75">
      <c r="A186" s="175"/>
      <c r="B186" s="287"/>
      <c r="C186" s="1" t="str">
        <f>IF(OR(D158="Select",D158="",E158="Select",E158=""),"Select",IF(E158&gt;D158,F158,C158))</f>
        <v>Select</v>
      </c>
      <c r="D186" s="81" t="s">
        <v>60</v>
      </c>
      <c r="E186" s="81" t="s">
        <v>60</v>
      </c>
      <c r="F186" s="1" t="str">
        <f>IF(OR(D160="Select",D160="",E160="Select",E160=""),"Select",IF(E160&gt;D160,F160,C160))</f>
        <v>Select</v>
      </c>
      <c r="G186" s="295" t="str">
        <f>IF(OR(C186="",C186="Select",F186="",F186="Select",)," o",IF(OR(D186="",D186="Select",E186="",E186="Select")," *",""))</f>
        <v xml:space="preserve"> o</v>
      </c>
      <c r="H186" s="278"/>
      <c r="I186" s="234" t="s">
        <v>157</v>
      </c>
      <c r="J186" s="235"/>
      <c r="K186" s="235"/>
      <c r="L186" s="235"/>
      <c r="M186" s="236"/>
      <c r="N186" s="286"/>
    </row>
    <row r="187" spans="1:14">
      <c r="A187" s="183"/>
      <c r="B187" s="281"/>
      <c r="C187" s="282" t="s">
        <v>131</v>
      </c>
      <c r="D187" s="184" t="s">
        <v>42</v>
      </c>
      <c r="E187" s="185"/>
      <c r="F187" s="294" t="s">
        <v>132</v>
      </c>
      <c r="G187" s="294"/>
      <c r="H187" s="278"/>
      <c r="I187" s="237"/>
      <c r="J187" s="238"/>
      <c r="K187" s="238"/>
      <c r="L187" s="238"/>
      <c r="M187" s="239"/>
      <c r="N187" s="286"/>
    </row>
    <row r="188" spans="1:14" ht="15.75">
      <c r="A188" s="175"/>
      <c r="B188" s="287"/>
      <c r="C188" s="1" t="str">
        <f>IF(OR(D170="Select",D170="",E170="Select",E170=""),"Select",IF(E170&gt;D170,F170,C170))</f>
        <v>Select</v>
      </c>
      <c r="D188" s="81" t="s">
        <v>60</v>
      </c>
      <c r="E188" s="81" t="s">
        <v>60</v>
      </c>
      <c r="F188" s="1" t="str">
        <f>IF(OR(D172="Select",D172="",E172="Select",E172=""),"Select",IF(E172&gt;D172,F172,C172))</f>
        <v>Select</v>
      </c>
      <c r="G188" s="295" t="str">
        <f>IF(OR(C188="",C188="Select",F188="",F188="Select",)," o",IF(OR(D188="",D188="Select",E188="",E188="Select")," *",""))</f>
        <v xml:space="preserve"> o</v>
      </c>
      <c r="H188" s="278"/>
      <c r="I188" s="237"/>
      <c r="J188" s="238"/>
      <c r="K188" s="238"/>
      <c r="L188" s="238"/>
      <c r="M188" s="239"/>
      <c r="N188" s="286"/>
    </row>
    <row r="189" spans="1:14">
      <c r="A189" s="175"/>
      <c r="B189" s="287"/>
      <c r="C189" s="278"/>
      <c r="D189" s="278"/>
      <c r="E189" s="278"/>
      <c r="F189" s="278"/>
      <c r="G189" s="278"/>
      <c r="H189" s="278"/>
      <c r="I189" s="237"/>
      <c r="J189" s="238"/>
      <c r="K189" s="238"/>
      <c r="L189" s="238"/>
      <c r="M189" s="239"/>
      <c r="N189" s="286"/>
    </row>
    <row r="190" spans="1:14">
      <c r="A190" s="182"/>
      <c r="B190" s="279"/>
      <c r="C190" s="280" t="s">
        <v>134</v>
      </c>
      <c r="D190" s="280"/>
      <c r="E190" s="280"/>
      <c r="F190" s="280"/>
      <c r="G190" s="283"/>
      <c r="H190" s="284"/>
      <c r="I190" s="237"/>
      <c r="J190" s="238"/>
      <c r="K190" s="238"/>
      <c r="L190" s="238"/>
      <c r="M190" s="239"/>
      <c r="N190" s="286"/>
    </row>
    <row r="191" spans="1:14">
      <c r="A191" s="183"/>
      <c r="B191" s="281"/>
      <c r="C191" s="282" t="s">
        <v>130</v>
      </c>
      <c r="D191" s="184" t="s">
        <v>43</v>
      </c>
      <c r="E191" s="185"/>
      <c r="F191" s="294" t="s">
        <v>129</v>
      </c>
      <c r="G191" s="294"/>
      <c r="H191" s="278"/>
      <c r="I191" s="237"/>
      <c r="J191" s="238"/>
      <c r="K191" s="238"/>
      <c r="L191" s="238"/>
      <c r="M191" s="239"/>
      <c r="N191" s="286"/>
    </row>
    <row r="192" spans="1:14" ht="15.75">
      <c r="A192" s="175"/>
      <c r="B192" s="287"/>
      <c r="C192" s="1" t="str">
        <f>IF(OR(D164="Select",D164="",E164="Select",E164=""),"Select",IF(E164&gt;D164,F164,C164))</f>
        <v>Select</v>
      </c>
      <c r="D192" s="81" t="s">
        <v>60</v>
      </c>
      <c r="E192" s="81" t="s">
        <v>60</v>
      </c>
      <c r="F192" s="1" t="str">
        <f>IF(OR(D166="Select",D166="",E166="Select",E166=""),"Select",IF(E166&gt;D166,F166,C166))</f>
        <v>Select</v>
      </c>
      <c r="G192" s="295" t="str">
        <f>IF(OR(C192="",C192="Select",F192="",F192="Select",)," o",IF(OR(D192="",D192="Select",E192="",E192="Select")," *",""))</f>
        <v xml:space="preserve"> o</v>
      </c>
      <c r="H192" s="278"/>
      <c r="I192" s="237"/>
      <c r="J192" s="238"/>
      <c r="K192" s="238"/>
      <c r="L192" s="238"/>
      <c r="M192" s="239"/>
      <c r="N192" s="286"/>
    </row>
    <row r="193" spans="1:14">
      <c r="A193" s="183"/>
      <c r="B193" s="281"/>
      <c r="C193" s="282" t="s">
        <v>135</v>
      </c>
      <c r="D193" s="184" t="s">
        <v>44</v>
      </c>
      <c r="E193" s="185"/>
      <c r="F193" s="294" t="s">
        <v>136</v>
      </c>
      <c r="G193" s="294"/>
      <c r="H193" s="278"/>
      <c r="I193" s="237"/>
      <c r="J193" s="238"/>
      <c r="K193" s="238"/>
      <c r="L193" s="238"/>
      <c r="M193" s="239"/>
      <c r="N193" s="286"/>
    </row>
    <row r="194" spans="1:14" ht="15.75">
      <c r="A194" s="175"/>
      <c r="B194" s="287"/>
      <c r="C194" s="1" t="str">
        <f>IF(OR(D176="Select",D176="",E176="Select",E176=""),"Select",IF(E176&gt;D176,F176,C176))</f>
        <v>Select</v>
      </c>
      <c r="D194" s="81" t="s">
        <v>60</v>
      </c>
      <c r="E194" s="81" t="s">
        <v>60</v>
      </c>
      <c r="F194" s="1" t="str">
        <f>IF(OR(D178="Select",D178="",E178="Select",E178=""),"Select",IF(E178&gt;D178,F178,C178))</f>
        <v>Select</v>
      </c>
      <c r="G194" s="295" t="str">
        <f>IF(OR(C194="",C194="Select",F194="",F194="Select",)," o",IF(OR(D194="",D194="Select",E194="",E194="Select")," *",""))</f>
        <v xml:space="preserve"> o</v>
      </c>
      <c r="H194" s="278"/>
      <c r="I194" s="240"/>
      <c r="J194" s="241"/>
      <c r="K194" s="241"/>
      <c r="L194" s="241"/>
      <c r="M194" s="242"/>
      <c r="N194" s="286"/>
    </row>
    <row r="195" spans="1:14">
      <c r="A195" s="175"/>
      <c r="B195" s="288"/>
      <c r="C195" s="278"/>
      <c r="D195" s="278"/>
      <c r="E195" s="278"/>
      <c r="F195" s="278"/>
      <c r="G195" s="278"/>
      <c r="H195" s="278"/>
      <c r="I195" s="285"/>
      <c r="J195" s="285"/>
      <c r="K195" s="285"/>
      <c r="L195" s="285"/>
      <c r="M195" s="285"/>
      <c r="N195" s="286"/>
    </row>
    <row r="196" spans="1:14" ht="15.75">
      <c r="A196" s="175"/>
      <c r="B196" s="169"/>
      <c r="C196" s="149"/>
      <c r="D196" s="149" t="str">
        <f>IF(COUNTIF(G186:G194," o")=0,IF(COUNTIF(G186:G194," *")=0,"All the predictions for the 'Quarter Final' matches have been entered correctly","* Please enter the score for this match"),"o Please select the teams qualified for this round")</f>
        <v>o Please select the teams qualified for this round</v>
      </c>
      <c r="E196" s="149"/>
      <c r="F196" s="149"/>
      <c r="G196" s="149"/>
      <c r="H196" s="150"/>
      <c r="I196" s="156"/>
      <c r="J196" s="156"/>
      <c r="K196" s="156"/>
      <c r="L196" s="156"/>
      <c r="M196" s="156"/>
      <c r="N196" s="157"/>
    </row>
    <row r="197" spans="1:14">
      <c r="A197" s="175"/>
      <c r="B197" s="289"/>
      <c r="C197" s="290"/>
      <c r="D197" s="291"/>
      <c r="E197" s="291"/>
      <c r="F197" s="290"/>
      <c r="G197" s="290"/>
      <c r="H197" s="290"/>
      <c r="I197" s="290"/>
      <c r="J197" s="292"/>
      <c r="K197" s="292"/>
      <c r="L197" s="292"/>
      <c r="M197" s="292"/>
      <c r="N197" s="293"/>
    </row>
    <row r="198" spans="1:14" ht="18.600000000000001" customHeight="1">
      <c r="A198" s="175"/>
      <c r="B198" s="321"/>
      <c r="C198" s="322" t="s">
        <v>145</v>
      </c>
      <c r="D198" s="322"/>
      <c r="E198" s="322"/>
      <c r="F198" s="322"/>
      <c r="G198" s="322"/>
      <c r="H198" s="323"/>
      <c r="I198" s="323"/>
      <c r="J198" s="323"/>
      <c r="K198" s="323"/>
      <c r="L198" s="323"/>
      <c r="M198" s="323"/>
      <c r="N198" s="324"/>
    </row>
    <row r="199" spans="1:14" ht="13.9" customHeight="1">
      <c r="A199" s="175"/>
      <c r="B199" s="277"/>
      <c r="C199" s="278"/>
      <c r="D199" s="278"/>
      <c r="E199" s="278"/>
      <c r="F199" s="278"/>
      <c r="G199" s="278"/>
      <c r="H199" s="278"/>
      <c r="I199" s="285"/>
      <c r="J199" s="285"/>
      <c r="K199" s="285"/>
      <c r="L199" s="285"/>
      <c r="M199" s="285"/>
      <c r="N199" s="286"/>
    </row>
    <row r="200" spans="1:14">
      <c r="A200" s="175"/>
      <c r="B200" s="279"/>
      <c r="C200" s="280" t="s">
        <v>137</v>
      </c>
      <c r="D200" s="280"/>
      <c r="E200" s="280"/>
      <c r="F200" s="280"/>
      <c r="G200" s="283"/>
      <c r="H200" s="284"/>
      <c r="I200" s="285"/>
      <c r="J200" s="285"/>
      <c r="K200" s="285"/>
      <c r="L200" s="285"/>
      <c r="M200" s="285"/>
      <c r="N200" s="286"/>
    </row>
    <row r="201" spans="1:14" ht="15.75">
      <c r="A201" s="183"/>
      <c r="B201" s="281"/>
      <c r="C201" s="282" t="s">
        <v>45</v>
      </c>
      <c r="D201" s="186" t="s">
        <v>49</v>
      </c>
      <c r="E201" s="187"/>
      <c r="F201" s="294" t="s">
        <v>47</v>
      </c>
      <c r="G201" s="294"/>
      <c r="H201" s="278"/>
      <c r="I201" s="212" t="s">
        <v>155</v>
      </c>
      <c r="J201" s="213"/>
      <c r="K201" s="213"/>
      <c r="L201" s="213"/>
      <c r="M201" s="214"/>
      <c r="N201" s="286"/>
    </row>
    <row r="202" spans="1:14" ht="15.75">
      <c r="A202" s="175"/>
      <c r="B202" s="287"/>
      <c r="C202" s="1" t="str">
        <f>IF(OR(D186="Select",D186="",E186="Select",E186=""),"Select",IF(E186&gt;D186,F186,C186))</f>
        <v>Select</v>
      </c>
      <c r="D202" s="81" t="s">
        <v>60</v>
      </c>
      <c r="E202" s="81" t="s">
        <v>60</v>
      </c>
      <c r="F202" s="1" t="str">
        <f>IF(OR(D188="Select",D188="",E188="Select",E188=""),"Select",IF(E188&gt;D188,F188,C188))</f>
        <v>Select</v>
      </c>
      <c r="G202" s="295" t="str">
        <f>IF(OR(C202="",C202="Select",F202="",F202="Select",)," o",IF(OR(D202="",D202="Select",E202="",E202="Select")," *",""))</f>
        <v xml:space="preserve"> o</v>
      </c>
      <c r="H202" s="278"/>
      <c r="I202" s="215" t="s">
        <v>156</v>
      </c>
      <c r="J202" s="225"/>
      <c r="K202" s="225"/>
      <c r="L202" s="225"/>
      <c r="M202" s="226"/>
      <c r="N202" s="286"/>
    </row>
    <row r="203" spans="1:14">
      <c r="A203" s="175"/>
      <c r="B203" s="288"/>
      <c r="C203" s="278"/>
      <c r="D203" s="278"/>
      <c r="E203" s="278"/>
      <c r="F203" s="278"/>
      <c r="G203" s="278"/>
      <c r="H203" s="278"/>
      <c r="I203" s="227"/>
      <c r="J203" s="228"/>
      <c r="K203" s="228"/>
      <c r="L203" s="228"/>
      <c r="M203" s="229"/>
      <c r="N203" s="286"/>
    </row>
    <row r="204" spans="1:14">
      <c r="A204" s="175"/>
      <c r="B204" s="288"/>
      <c r="C204" s="283" t="s">
        <v>138</v>
      </c>
      <c r="D204" s="278"/>
      <c r="E204" s="278"/>
      <c r="F204" s="278"/>
      <c r="G204" s="278"/>
      <c r="H204" s="278"/>
      <c r="I204" s="227"/>
      <c r="J204" s="228"/>
      <c r="K204" s="228"/>
      <c r="L204" s="228"/>
      <c r="M204" s="229"/>
      <c r="N204" s="286"/>
    </row>
    <row r="205" spans="1:14">
      <c r="A205" s="183"/>
      <c r="B205" s="297"/>
      <c r="C205" s="282" t="s">
        <v>46</v>
      </c>
      <c r="D205" s="186" t="s">
        <v>50</v>
      </c>
      <c r="E205" s="187"/>
      <c r="F205" s="294" t="s">
        <v>48</v>
      </c>
      <c r="G205" s="294"/>
      <c r="H205" s="278"/>
      <c r="I205" s="227"/>
      <c r="J205" s="228"/>
      <c r="K205" s="228"/>
      <c r="L205" s="228"/>
      <c r="M205" s="229"/>
      <c r="N205" s="286"/>
    </row>
    <row r="206" spans="1:14" ht="15.75">
      <c r="A206" s="175"/>
      <c r="B206" s="288"/>
      <c r="C206" s="1" t="str">
        <f>IF(OR(D192="Select",D192="",E192="Select",E192=""),"Select",IF(E192&gt;D192,F192,C192))</f>
        <v>Select</v>
      </c>
      <c r="D206" s="81" t="s">
        <v>60</v>
      </c>
      <c r="E206" s="81" t="s">
        <v>60</v>
      </c>
      <c r="F206" s="1" t="str">
        <f>IF(OR(D194="Select",D194="",E194="Select",E194=""),"Select",IF(E194&gt;D194,F194,C194))</f>
        <v>Select</v>
      </c>
      <c r="G206" s="295" t="str">
        <f>IF(OR(C206="",C206="Select",F206="",F206="Select",)," o",IF(OR(D206="",D206="Select",E206="",E206="Select")," *",""))</f>
        <v xml:space="preserve"> o</v>
      </c>
      <c r="H206" s="278"/>
      <c r="I206" s="230"/>
      <c r="J206" s="231"/>
      <c r="K206" s="231"/>
      <c r="L206" s="231"/>
      <c r="M206" s="232"/>
      <c r="N206" s="286"/>
    </row>
    <row r="207" spans="1:14">
      <c r="A207" s="175"/>
      <c r="B207" s="288"/>
      <c r="C207" s="278"/>
      <c r="D207" s="278"/>
      <c r="E207" s="278"/>
      <c r="F207" s="278"/>
      <c r="G207" s="278"/>
      <c r="H207" s="278"/>
      <c r="I207" s="285"/>
      <c r="J207" s="285"/>
      <c r="K207" s="285"/>
      <c r="L207" s="285"/>
      <c r="M207" s="285"/>
      <c r="N207" s="286"/>
    </row>
    <row r="208" spans="1:14" ht="15.75">
      <c r="A208" s="175"/>
      <c r="B208" s="169"/>
      <c r="C208" s="149"/>
      <c r="D208" s="149" t="str">
        <f>IF(COUNTIF(G202:G206," o")=0,IF(COUNTIF(G202:G206," *")=0,"All the predictions for the 'Semi-Final' matches have been entered correctly","* Please enter the score for this match"),"o Please select the teams qualified for this round")</f>
        <v>o Please select the teams qualified for this round</v>
      </c>
      <c r="E208" s="149"/>
      <c r="F208" s="149"/>
      <c r="G208" s="149"/>
      <c r="H208" s="150"/>
      <c r="I208" s="156"/>
      <c r="J208" s="156"/>
      <c r="K208" s="156"/>
      <c r="L208" s="156"/>
      <c r="M208" s="156"/>
      <c r="N208" s="157"/>
    </row>
    <row r="209" spans="1:14">
      <c r="A209" s="175"/>
      <c r="B209" s="289"/>
      <c r="C209" s="290"/>
      <c r="D209" s="291"/>
      <c r="E209" s="291"/>
      <c r="F209" s="290"/>
      <c r="G209" s="290"/>
      <c r="H209" s="290"/>
      <c r="I209" s="290"/>
      <c r="J209" s="292"/>
      <c r="K209" s="292"/>
      <c r="L209" s="292"/>
      <c r="M209" s="292"/>
      <c r="N209" s="293"/>
    </row>
    <row r="210" spans="1:14" ht="18.600000000000001" customHeight="1">
      <c r="A210" s="175"/>
      <c r="B210" s="321"/>
      <c r="C210" s="322" t="s">
        <v>139</v>
      </c>
      <c r="D210" s="322"/>
      <c r="E210" s="322"/>
      <c r="F210" s="322"/>
      <c r="G210" s="322"/>
      <c r="H210" s="323"/>
      <c r="I210" s="323"/>
      <c r="J210" s="323"/>
      <c r="K210" s="323"/>
      <c r="L210" s="323"/>
      <c r="M210" s="323"/>
      <c r="N210" s="324"/>
    </row>
    <row r="211" spans="1:14" ht="13.9" customHeight="1">
      <c r="A211" s="175"/>
      <c r="B211" s="302"/>
      <c r="C211" s="303"/>
      <c r="D211" s="299"/>
      <c r="E211" s="299"/>
      <c r="F211" s="299"/>
      <c r="G211" s="299"/>
      <c r="H211" s="299"/>
      <c r="I211" s="300"/>
      <c r="J211" s="300"/>
      <c r="K211" s="300"/>
      <c r="L211" s="300"/>
      <c r="M211" s="300"/>
      <c r="N211" s="301"/>
    </row>
    <row r="212" spans="1:14">
      <c r="A212" s="175"/>
      <c r="B212" s="302"/>
      <c r="C212" s="304" t="s">
        <v>137</v>
      </c>
      <c r="D212" s="299"/>
      <c r="E212" s="299"/>
      <c r="F212" s="299"/>
      <c r="G212" s="299"/>
      <c r="H212" s="299"/>
      <c r="I212" s="300"/>
      <c r="J212" s="300"/>
      <c r="K212" s="300"/>
      <c r="L212" s="300"/>
      <c r="M212" s="300"/>
      <c r="N212" s="301"/>
    </row>
    <row r="213" spans="1:14">
      <c r="A213" s="183"/>
      <c r="B213" s="307"/>
      <c r="C213" s="308" t="s">
        <v>141</v>
      </c>
      <c r="D213" s="186" t="s">
        <v>49</v>
      </c>
      <c r="E213" s="187"/>
      <c r="F213" s="305" t="s">
        <v>140</v>
      </c>
      <c r="G213" s="305"/>
      <c r="H213" s="299"/>
      <c r="I213" s="300"/>
      <c r="J213" s="300"/>
      <c r="K213" s="300"/>
      <c r="L213" s="300"/>
      <c r="M213" s="300"/>
      <c r="N213" s="301"/>
    </row>
    <row r="214" spans="1:14" ht="15.75">
      <c r="A214" s="175"/>
      <c r="B214" s="302"/>
      <c r="C214" s="1" t="str">
        <f>IF(OR(D202="Select",D202="",E202="Select",E202=""),"Select",IF(E202&gt;D202,C202,F202))</f>
        <v>Select</v>
      </c>
      <c r="D214" s="81" t="s">
        <v>60</v>
      </c>
      <c r="E214" s="81" t="s">
        <v>60</v>
      </c>
      <c r="F214" s="1" t="str">
        <f>IF(OR(D206="Select",D206="",E206="Select",E206=""),"Select",IF(E206&gt;D206,C206,F206))</f>
        <v>Select</v>
      </c>
      <c r="G214" s="306" t="str">
        <f>IF(OR(C214="",C214="Select",F214="",F214="Select",)," o",IF(OR(D214="",D214="Select",E214="",E214="Select")," *",""))</f>
        <v xml:space="preserve"> o</v>
      </c>
      <c r="H214" s="300"/>
      <c r="I214" s="300"/>
      <c r="J214" s="300"/>
      <c r="K214" s="300"/>
      <c r="L214" s="300"/>
      <c r="M214" s="300"/>
      <c r="N214" s="301"/>
    </row>
    <row r="215" spans="1:14">
      <c r="A215" s="175"/>
      <c r="B215" s="302"/>
      <c r="C215" s="300"/>
      <c r="D215" s="300"/>
      <c r="E215" s="300"/>
      <c r="F215" s="300"/>
      <c r="G215" s="300"/>
      <c r="H215" s="300"/>
      <c r="I215" s="300"/>
      <c r="J215" s="300"/>
      <c r="K215" s="300"/>
      <c r="L215" s="300"/>
      <c r="M215" s="300"/>
      <c r="N215" s="301"/>
    </row>
    <row r="216" spans="1:14" ht="15.75">
      <c r="A216" s="175"/>
      <c r="B216" s="169"/>
      <c r="C216" s="156"/>
      <c r="D216" s="149" t="str">
        <f>IF(COUNTIF(G214," o")=0,IF(COUNTIF(G214," *")=0,"The predictions for the 'Third Place' match have been entered correctly","* Please enter the score for this match"),"o Please select the teams qualified for this match")</f>
        <v>o Please select the teams qualified for this match</v>
      </c>
      <c r="E216" s="156"/>
      <c r="F216" s="156"/>
      <c r="G216" s="156"/>
      <c r="H216" s="156"/>
      <c r="I216" s="156"/>
      <c r="J216" s="156"/>
      <c r="K216" s="156"/>
      <c r="L216" s="156"/>
      <c r="M216" s="156"/>
      <c r="N216" s="157"/>
    </row>
    <row r="217" spans="1:14">
      <c r="A217" s="175"/>
      <c r="B217" s="298"/>
      <c r="C217" s="299"/>
      <c r="D217" s="299"/>
      <c r="E217" s="299"/>
      <c r="F217" s="299"/>
      <c r="G217" s="299"/>
      <c r="H217" s="299"/>
      <c r="I217" s="300"/>
      <c r="J217" s="300"/>
      <c r="K217" s="300"/>
      <c r="L217" s="300"/>
      <c r="M217" s="300"/>
      <c r="N217" s="301"/>
    </row>
    <row r="218" spans="1:14" ht="21" customHeight="1">
      <c r="A218" s="175"/>
      <c r="B218" s="325"/>
      <c r="C218" s="329" t="s">
        <v>10</v>
      </c>
      <c r="D218" s="326"/>
      <c r="E218" s="326"/>
      <c r="F218" s="326"/>
      <c r="G218" s="326"/>
      <c r="H218" s="327"/>
      <c r="I218" s="327"/>
      <c r="J218" s="327"/>
      <c r="K218" s="327"/>
      <c r="L218" s="327"/>
      <c r="M218" s="327"/>
      <c r="N218" s="328"/>
    </row>
    <row r="219" spans="1:14" ht="13.9" customHeight="1">
      <c r="A219" s="175"/>
      <c r="B219" s="310"/>
      <c r="C219" s="317"/>
      <c r="D219" s="313"/>
      <c r="E219" s="313"/>
      <c r="F219" s="313"/>
      <c r="G219" s="313"/>
      <c r="H219" s="313"/>
      <c r="I219" s="311"/>
      <c r="J219" s="311"/>
      <c r="K219" s="311"/>
      <c r="L219" s="311"/>
      <c r="M219" s="311"/>
      <c r="N219" s="312"/>
    </row>
    <row r="220" spans="1:14" ht="15.75">
      <c r="A220" s="175"/>
      <c r="B220" s="310"/>
      <c r="C220" s="318" t="s">
        <v>82</v>
      </c>
      <c r="D220" s="313"/>
      <c r="E220" s="313"/>
      <c r="F220" s="313"/>
      <c r="G220" s="313"/>
      <c r="H220" s="313"/>
      <c r="I220" s="311"/>
      <c r="J220" s="311"/>
      <c r="K220" s="311"/>
      <c r="L220" s="311"/>
      <c r="M220" s="311"/>
      <c r="N220" s="312"/>
    </row>
    <row r="221" spans="1:14" ht="15.75">
      <c r="A221" s="183"/>
      <c r="B221" s="314"/>
      <c r="C221" s="319" t="s">
        <v>51</v>
      </c>
      <c r="D221" s="186" t="s">
        <v>10</v>
      </c>
      <c r="E221" s="187"/>
      <c r="F221" s="320" t="s">
        <v>52</v>
      </c>
      <c r="G221" s="315"/>
      <c r="H221" s="313"/>
      <c r="I221" s="212" t="s">
        <v>155</v>
      </c>
      <c r="J221" s="213"/>
      <c r="K221" s="213"/>
      <c r="L221" s="213"/>
      <c r="M221" s="214"/>
      <c r="N221" s="312"/>
    </row>
    <row r="222" spans="1:14" ht="15.75" customHeight="1">
      <c r="A222" s="175"/>
      <c r="B222" s="310"/>
      <c r="C222" s="1" t="str">
        <f>IF(OR(D202="Select",D202="",E202="Select",E202=""),"Select",IF(E202&gt;D202,F202,C202))</f>
        <v>Select</v>
      </c>
      <c r="D222" s="81" t="s">
        <v>60</v>
      </c>
      <c r="E222" s="81" t="s">
        <v>60</v>
      </c>
      <c r="F222" s="1" t="str">
        <f>IF(OR(D206="Select",D206="",E206="Select",E206=""),"Select",IF(E206&gt;D206,F206,C206))</f>
        <v>Select</v>
      </c>
      <c r="G222" s="316" t="str">
        <f>IF(OR(C222="",C222="Select",F222="",F222="Select",)," o",IF(OR(D222="",D222="Select",E222="",E222="Select")," *",""))</f>
        <v xml:space="preserve"> o</v>
      </c>
      <c r="H222" s="311"/>
      <c r="I222" s="215" t="s">
        <v>158</v>
      </c>
      <c r="J222" s="225"/>
      <c r="K222" s="225"/>
      <c r="L222" s="225"/>
      <c r="M222" s="226"/>
      <c r="N222" s="312"/>
    </row>
    <row r="223" spans="1:14">
      <c r="A223" s="175"/>
      <c r="B223" s="310"/>
      <c r="C223" s="313"/>
      <c r="D223" s="313"/>
      <c r="E223" s="313"/>
      <c r="F223" s="313"/>
      <c r="G223" s="313"/>
      <c r="H223" s="313"/>
      <c r="I223" s="227"/>
      <c r="J223" s="228"/>
      <c r="K223" s="228"/>
      <c r="L223" s="228"/>
      <c r="M223" s="229"/>
      <c r="N223" s="312"/>
    </row>
    <row r="224" spans="1:14" ht="15.75" thickBot="1">
      <c r="A224" s="175"/>
      <c r="B224" s="310"/>
      <c r="C224" s="313"/>
      <c r="D224" s="313"/>
      <c r="E224" s="313"/>
      <c r="F224" s="313"/>
      <c r="G224" s="313"/>
      <c r="H224" s="313"/>
      <c r="I224" s="227"/>
      <c r="J224" s="228"/>
      <c r="K224" s="228"/>
      <c r="L224" s="228"/>
      <c r="M224" s="229"/>
      <c r="N224" s="312"/>
    </row>
    <row r="225" spans="1:14" ht="22.15" customHeight="1" thickBot="1">
      <c r="A225" s="175"/>
      <c r="B225" s="310"/>
      <c r="C225" s="343" t="s">
        <v>142</v>
      </c>
      <c r="D225" s="344"/>
      <c r="E225" s="345"/>
      <c r="F225" s="128" t="str">
        <f>IF(OR(D222="Select",D222="",E222="Select",E222=""),"Select",IF(E222&gt;D222,F222,C222))</f>
        <v>Select</v>
      </c>
      <c r="G225" s="316" t="str">
        <f>IF(OR(F225="",F225="Select")," #","")</f>
        <v xml:space="preserve"> #</v>
      </c>
      <c r="H225" s="313"/>
      <c r="I225" s="230"/>
      <c r="J225" s="231"/>
      <c r="K225" s="231"/>
      <c r="L225" s="231"/>
      <c r="M225" s="232"/>
      <c r="N225" s="312"/>
    </row>
    <row r="226" spans="1:14" ht="15.75" customHeight="1">
      <c r="A226" s="175"/>
      <c r="B226" s="310"/>
      <c r="C226" s="311"/>
      <c r="D226" s="311"/>
      <c r="E226" s="311"/>
      <c r="F226" s="311"/>
      <c r="G226" s="311"/>
      <c r="H226" s="311"/>
      <c r="I226" s="311"/>
      <c r="J226" s="311"/>
      <c r="K226" s="311"/>
      <c r="L226" s="311"/>
      <c r="M226" s="311"/>
      <c r="N226" s="312"/>
    </row>
    <row r="227" spans="1:14" ht="15.75" customHeight="1">
      <c r="A227" s="175"/>
      <c r="B227" s="169"/>
      <c r="C227" s="156"/>
      <c r="D227" s="149" t="str">
        <f>IF(COUNTIF(G222," o")=0,IF(COUNTIF(G222," *")=0,IF(COUNTIF(G225," #")=0,"All the predictions for the Final have been entered correctly","# Please select the World Cup Winner"),"* Please enter the score for this match"),"o Please select the teams qualified for the Final")</f>
        <v>o Please select the teams qualified for the Final</v>
      </c>
      <c r="E227" s="156"/>
      <c r="F227" s="156"/>
      <c r="G227" s="156"/>
      <c r="H227" s="156"/>
      <c r="I227" s="156"/>
      <c r="J227" s="156"/>
      <c r="K227" s="156"/>
      <c r="L227" s="156"/>
      <c r="M227" s="156"/>
      <c r="N227" s="157"/>
    </row>
    <row r="228" spans="1:14" ht="15.75" customHeight="1">
      <c r="A228" s="175"/>
      <c r="B228" s="309"/>
      <c r="C228" s="311"/>
      <c r="D228" s="311"/>
      <c r="E228" s="311"/>
      <c r="F228" s="311"/>
      <c r="G228" s="311"/>
      <c r="H228" s="311"/>
      <c r="I228" s="311"/>
      <c r="J228" s="311"/>
      <c r="K228" s="311"/>
      <c r="L228" s="311"/>
      <c r="M228" s="311"/>
      <c r="N228" s="312"/>
    </row>
    <row r="229" spans="1:14" ht="19.149999999999999" customHeight="1">
      <c r="A229" s="175"/>
      <c r="B229" s="330"/>
      <c r="C229" s="332"/>
      <c r="D229" s="332"/>
      <c r="E229" s="332"/>
      <c r="F229" s="332"/>
      <c r="G229" s="332"/>
      <c r="H229" s="332"/>
      <c r="I229" s="333"/>
      <c r="J229" s="333"/>
      <c r="K229" s="333"/>
      <c r="L229" s="333"/>
      <c r="M229" s="333"/>
      <c r="N229" s="334"/>
    </row>
    <row r="230" spans="1:14" ht="18.75">
      <c r="A230" s="154"/>
      <c r="B230" s="331"/>
      <c r="C230" s="346" t="s">
        <v>154</v>
      </c>
      <c r="D230" s="347"/>
      <c r="E230" s="348"/>
      <c r="F230" s="127" t="str">
        <f>IF(COUNTIF(D40:E150,"Select")=96,"Select",Sheet2!S199)</f>
        <v>Select</v>
      </c>
      <c r="G230" s="337" t="str">
        <f>IF(OR(F230="",F230="Select")," o","")</f>
        <v xml:space="preserve"> o</v>
      </c>
      <c r="H230" s="338"/>
      <c r="I230" s="335"/>
      <c r="J230" s="335"/>
      <c r="K230" s="335"/>
      <c r="L230" s="335"/>
      <c r="M230" s="335"/>
      <c r="N230" s="336"/>
    </row>
    <row r="231" spans="1:14">
      <c r="A231" s="154"/>
      <c r="B231" s="331"/>
      <c r="C231" s="335"/>
      <c r="D231" s="335"/>
      <c r="E231" s="335"/>
      <c r="F231" s="335"/>
      <c r="G231" s="335"/>
      <c r="H231" s="335"/>
      <c r="I231" s="335"/>
      <c r="J231" s="335"/>
      <c r="K231" s="335"/>
      <c r="L231" s="335"/>
      <c r="M231" s="335"/>
      <c r="N231" s="336"/>
    </row>
    <row r="232" spans="1:14" ht="18.75">
      <c r="A232" s="154"/>
      <c r="B232" s="331"/>
      <c r="C232" s="346" t="s">
        <v>153</v>
      </c>
      <c r="D232" s="347"/>
      <c r="E232" s="348"/>
      <c r="F232" s="127" t="str">
        <f>IF(COUNTIF(D40:E150,"Select")=96,"Select",Sheet2!S232)</f>
        <v>Select</v>
      </c>
      <c r="G232" s="337" t="str">
        <f>IF(OR(F232="",F232="Select")," o","")</f>
        <v xml:space="preserve"> o</v>
      </c>
      <c r="H232" s="338"/>
      <c r="I232" s="335"/>
      <c r="J232" s="335"/>
      <c r="K232" s="335"/>
      <c r="L232" s="335"/>
      <c r="M232" s="335"/>
      <c r="N232" s="336"/>
    </row>
    <row r="233" spans="1:14">
      <c r="A233" s="154"/>
      <c r="B233" s="331"/>
      <c r="C233" s="335"/>
      <c r="D233" s="335"/>
      <c r="E233" s="335"/>
      <c r="F233" s="335"/>
      <c r="G233" s="335"/>
      <c r="H233" s="335"/>
      <c r="I233" s="335"/>
      <c r="J233" s="335"/>
      <c r="K233" s="335"/>
      <c r="L233" s="335"/>
      <c r="M233" s="335"/>
      <c r="N233" s="336"/>
    </row>
    <row r="234" spans="1:14" ht="21" customHeight="1">
      <c r="A234" s="154"/>
      <c r="B234" s="155"/>
      <c r="C234" s="156"/>
      <c r="D234" s="149" t="str">
        <f>IF(COUNTIF(G230:G232," o")=0,"The predictions have been entered correctly","o Please select a team")</f>
        <v>o Please select a team</v>
      </c>
      <c r="E234" s="156"/>
      <c r="F234" s="156"/>
      <c r="G234" s="156"/>
      <c r="H234" s="156"/>
      <c r="I234" s="156"/>
      <c r="J234" s="156"/>
      <c r="K234" s="156"/>
      <c r="L234" s="156"/>
      <c r="M234" s="156"/>
      <c r="N234" s="157"/>
    </row>
    <row r="235" spans="1:14" ht="19.149999999999999" customHeight="1" thickBot="1">
      <c r="A235" s="188"/>
      <c r="B235" s="339"/>
      <c r="C235" s="340"/>
      <c r="D235" s="340"/>
      <c r="E235" s="340"/>
      <c r="F235" s="340"/>
      <c r="G235" s="340"/>
      <c r="H235" s="340"/>
      <c r="I235" s="341"/>
      <c r="J235" s="341"/>
      <c r="K235" s="341"/>
      <c r="L235" s="341"/>
      <c r="M235" s="341"/>
      <c r="N235" s="342"/>
    </row>
    <row r="236" spans="1:14" ht="15.75" thickBot="1">
      <c r="B236" s="197"/>
      <c r="C236" s="197"/>
      <c r="D236" s="197"/>
      <c r="E236" s="197"/>
      <c r="F236" s="197"/>
      <c r="G236" s="197"/>
      <c r="H236" s="197"/>
    </row>
    <row r="237" spans="1:14">
      <c r="B237" s="189"/>
      <c r="C237" s="190"/>
      <c r="D237" s="190"/>
      <c r="E237" s="190"/>
      <c r="F237" s="190"/>
      <c r="G237" s="190"/>
      <c r="H237" s="190"/>
      <c r="I237" s="160"/>
      <c r="J237" s="160"/>
      <c r="K237" s="160"/>
      <c r="L237" s="160"/>
      <c r="M237" s="160"/>
      <c r="N237" s="161"/>
    </row>
    <row r="238" spans="1:14" ht="28.5" customHeight="1">
      <c r="B238" s="191"/>
      <c r="C238" s="243" t="str">
        <f>IF(COUNTIF(E24:E26," *")=0,IF(COUNTIF(G40:G222," *")=0,IF(COUNTIF(G40:G232," o")=0,IF(COUNTIF(G225:G232," #")=0,"All the predictions have been entered properly. Plase save a local copy and forward it to the following email address: raft_worldcup@outlook.com","# You still have to provide some predictions. Please check the rows marked with the red hash."),"o You still have to provide some predictions. Please check the rows marked with the red o."),"You still have to provide some predictions. Please check the rows marked with red asterisks."),"Please enter a correct name and email address.")</f>
        <v>Please enter a correct name and email address.</v>
      </c>
      <c r="D238" s="243"/>
      <c r="E238" s="243"/>
      <c r="F238" s="243"/>
      <c r="G238" s="243"/>
      <c r="H238" s="243"/>
      <c r="I238" s="243"/>
      <c r="J238" s="243"/>
      <c r="K238" s="243"/>
      <c r="L238" s="243"/>
      <c r="M238" s="243"/>
      <c r="N238" s="164"/>
    </row>
    <row r="239" spans="1:14" ht="28.5" customHeight="1">
      <c r="A239" s="202"/>
      <c r="B239" s="191"/>
      <c r="C239" s="243"/>
      <c r="D239" s="243"/>
      <c r="E239" s="243"/>
      <c r="F239" s="243"/>
      <c r="G239" s="243"/>
      <c r="H239" s="243"/>
      <c r="I239" s="243"/>
      <c r="J239" s="243"/>
      <c r="K239" s="243"/>
      <c r="L239" s="243"/>
      <c r="M239" s="243"/>
      <c r="N239" s="164"/>
    </row>
    <row r="240" spans="1:14" ht="15.75" thickBot="1">
      <c r="B240" s="192"/>
      <c r="C240" s="193"/>
      <c r="D240" s="193"/>
      <c r="E240" s="193"/>
      <c r="F240" s="193"/>
      <c r="G240" s="193"/>
      <c r="H240" s="193"/>
      <c r="I240" s="167"/>
      <c r="J240" s="167"/>
      <c r="K240" s="167"/>
      <c r="L240" s="167"/>
      <c r="M240" s="167"/>
      <c r="N240" s="168"/>
    </row>
    <row r="256" spans="1:8">
      <c r="A256" s="158"/>
      <c r="B256" s="158"/>
      <c r="C256" s="158"/>
      <c r="D256" s="158"/>
      <c r="E256" s="158"/>
      <c r="F256" s="158"/>
      <c r="G256" s="158"/>
      <c r="H256" s="158"/>
    </row>
    <row r="257" spans="1:8">
      <c r="A257" s="158"/>
      <c r="B257" s="158"/>
      <c r="C257" s="158"/>
      <c r="D257" s="158"/>
      <c r="E257" s="158"/>
      <c r="F257" s="158"/>
      <c r="G257" s="158"/>
      <c r="H257" s="158"/>
    </row>
    <row r="258" spans="1:8">
      <c r="A258" s="158"/>
      <c r="B258" s="158"/>
      <c r="C258" s="158"/>
      <c r="D258" s="158"/>
      <c r="E258" s="158"/>
      <c r="F258" s="158"/>
      <c r="G258" s="158"/>
      <c r="H258" s="158"/>
    </row>
    <row r="259" spans="1:8">
      <c r="A259" s="158"/>
      <c r="B259" s="158"/>
      <c r="C259" s="158"/>
      <c r="D259" s="158"/>
      <c r="E259" s="158"/>
      <c r="F259" s="158"/>
      <c r="G259" s="158"/>
      <c r="H259" s="158"/>
    </row>
    <row r="260" spans="1:8">
      <c r="A260" s="158"/>
      <c r="B260" s="158"/>
      <c r="C260" s="158"/>
      <c r="D260" s="158"/>
      <c r="E260" s="158"/>
      <c r="F260" s="158"/>
      <c r="G260" s="158"/>
      <c r="H260" s="158"/>
    </row>
    <row r="261" spans="1:8">
      <c r="A261" s="158"/>
      <c r="B261" s="158"/>
      <c r="C261" s="158"/>
      <c r="D261" s="158"/>
      <c r="E261" s="158"/>
      <c r="F261" s="158"/>
      <c r="G261" s="158"/>
      <c r="H261" s="158"/>
    </row>
    <row r="262" spans="1:8">
      <c r="A262" s="158"/>
      <c r="B262" s="158"/>
      <c r="C262" s="158"/>
      <c r="D262" s="158"/>
      <c r="E262" s="158"/>
      <c r="F262" s="158"/>
      <c r="G262" s="158"/>
      <c r="H262" s="158"/>
    </row>
    <row r="263" spans="1:8">
      <c r="A263" s="158"/>
      <c r="B263" s="158"/>
      <c r="C263" s="158"/>
      <c r="D263" s="158"/>
      <c r="E263" s="158"/>
      <c r="F263" s="158"/>
      <c r="G263" s="158"/>
      <c r="H263" s="158"/>
    </row>
    <row r="264" spans="1:8">
      <c r="A264" s="158"/>
      <c r="B264" s="158"/>
      <c r="C264" s="158"/>
      <c r="D264" s="158"/>
      <c r="E264" s="158"/>
      <c r="F264" s="158"/>
      <c r="G264" s="158"/>
      <c r="H264" s="158"/>
    </row>
    <row r="265" spans="1:8">
      <c r="A265" s="158"/>
      <c r="B265" s="158"/>
      <c r="C265" s="158"/>
      <c r="D265" s="158"/>
      <c r="E265" s="158"/>
      <c r="F265" s="158"/>
      <c r="G265" s="158"/>
      <c r="H265" s="158"/>
    </row>
    <row r="266" spans="1:8">
      <c r="A266" s="158"/>
      <c r="B266" s="158"/>
      <c r="C266" s="158"/>
      <c r="D266" s="158"/>
      <c r="E266" s="158"/>
      <c r="F266" s="158"/>
      <c r="G266" s="158"/>
      <c r="H266" s="158"/>
    </row>
    <row r="267" spans="1:8">
      <c r="A267" s="158"/>
      <c r="B267" s="158"/>
      <c r="C267" s="158"/>
      <c r="D267" s="158"/>
      <c r="E267" s="158"/>
      <c r="F267" s="158"/>
      <c r="G267" s="158"/>
      <c r="H267" s="158"/>
    </row>
    <row r="268" spans="1:8">
      <c r="A268" s="158"/>
      <c r="B268" s="158"/>
      <c r="C268" s="158"/>
      <c r="D268" s="158"/>
      <c r="E268" s="158"/>
      <c r="F268" s="158"/>
      <c r="G268" s="158"/>
      <c r="H268" s="158"/>
    </row>
    <row r="269" spans="1:8">
      <c r="A269" s="158"/>
      <c r="B269" s="158"/>
      <c r="C269" s="158"/>
      <c r="D269" s="158"/>
      <c r="E269" s="158"/>
      <c r="F269" s="158"/>
      <c r="G269" s="158"/>
      <c r="H269" s="158"/>
    </row>
    <row r="270" spans="1:8">
      <c r="A270" s="158"/>
      <c r="B270" s="158"/>
      <c r="C270" s="158"/>
      <c r="D270" s="158"/>
      <c r="E270" s="158"/>
      <c r="F270" s="158"/>
      <c r="G270" s="158"/>
      <c r="H270" s="158"/>
    </row>
    <row r="271" spans="1:8">
      <c r="A271" s="158"/>
      <c r="B271" s="158"/>
      <c r="C271" s="158"/>
      <c r="D271" s="158"/>
      <c r="E271" s="158"/>
      <c r="F271" s="158"/>
      <c r="G271" s="158"/>
      <c r="H271" s="158"/>
    </row>
    <row r="272" spans="1:8">
      <c r="A272" s="158"/>
      <c r="B272" s="158"/>
      <c r="C272" s="158"/>
      <c r="D272" s="158"/>
      <c r="E272" s="158"/>
      <c r="F272" s="158"/>
      <c r="G272" s="158"/>
      <c r="H272" s="158"/>
    </row>
    <row r="273" spans="1:8">
      <c r="A273" s="158"/>
      <c r="B273" s="158"/>
      <c r="C273" s="158"/>
      <c r="D273" s="158"/>
      <c r="E273" s="158"/>
      <c r="F273" s="158"/>
      <c r="G273" s="158"/>
      <c r="H273" s="158"/>
    </row>
    <row r="274" spans="1:8">
      <c r="A274" s="158"/>
      <c r="B274" s="158"/>
      <c r="C274" s="158"/>
      <c r="D274" s="158"/>
      <c r="E274" s="158"/>
      <c r="F274" s="158"/>
      <c r="G274" s="158"/>
      <c r="H274" s="158"/>
    </row>
    <row r="275" spans="1:8">
      <c r="A275" s="158"/>
      <c r="B275" s="158"/>
      <c r="C275" s="158"/>
      <c r="D275" s="158"/>
      <c r="E275" s="158"/>
      <c r="F275" s="158"/>
      <c r="G275" s="158"/>
      <c r="H275" s="158"/>
    </row>
    <row r="276" spans="1:8">
      <c r="A276" s="158"/>
      <c r="B276" s="158"/>
      <c r="C276" s="158"/>
      <c r="D276" s="158"/>
      <c r="E276" s="158"/>
      <c r="F276" s="158"/>
      <c r="G276" s="158"/>
      <c r="H276" s="158"/>
    </row>
    <row r="277" spans="1:8">
      <c r="A277" s="158"/>
      <c r="B277" s="158"/>
      <c r="C277" s="158"/>
      <c r="D277" s="158"/>
      <c r="E277" s="158"/>
      <c r="F277" s="158"/>
      <c r="G277" s="158"/>
      <c r="H277" s="158"/>
    </row>
    <row r="278" spans="1:8">
      <c r="A278" s="158"/>
      <c r="B278" s="158"/>
      <c r="C278" s="158"/>
      <c r="D278" s="158"/>
      <c r="E278" s="158"/>
      <c r="F278" s="158"/>
      <c r="G278" s="158"/>
      <c r="H278" s="158"/>
    </row>
    <row r="279" spans="1:8">
      <c r="A279" s="158"/>
      <c r="B279" s="158"/>
      <c r="C279" s="158"/>
      <c r="D279" s="158"/>
      <c r="E279" s="158"/>
      <c r="F279" s="158"/>
      <c r="G279" s="158"/>
      <c r="H279" s="158"/>
    </row>
    <row r="280" spans="1:8">
      <c r="A280" s="158"/>
      <c r="B280" s="158"/>
      <c r="C280" s="158"/>
      <c r="D280" s="158"/>
      <c r="E280" s="158"/>
      <c r="F280" s="158"/>
      <c r="G280" s="158"/>
      <c r="H280" s="158"/>
    </row>
    <row r="281" spans="1:8">
      <c r="A281" s="158"/>
      <c r="B281" s="158"/>
      <c r="C281" s="158"/>
      <c r="D281" s="158"/>
      <c r="E281" s="158"/>
      <c r="F281" s="158"/>
      <c r="G281" s="158"/>
      <c r="H281" s="158"/>
    </row>
    <row r="282" spans="1:8">
      <c r="A282" s="158"/>
      <c r="B282" s="158"/>
      <c r="C282" s="158"/>
      <c r="D282" s="158"/>
      <c r="E282" s="158"/>
      <c r="F282" s="158"/>
      <c r="G282" s="158"/>
      <c r="H282" s="158"/>
    </row>
    <row r="283" spans="1:8">
      <c r="A283" s="158"/>
      <c r="B283" s="158"/>
      <c r="C283" s="158"/>
      <c r="D283" s="158"/>
      <c r="E283" s="158"/>
      <c r="F283" s="158"/>
      <c r="G283" s="158"/>
      <c r="H283" s="158"/>
    </row>
    <row r="284" spans="1:8">
      <c r="A284" s="158"/>
      <c r="B284" s="158"/>
      <c r="C284" s="158"/>
      <c r="D284" s="158"/>
      <c r="E284" s="158"/>
      <c r="F284" s="158"/>
      <c r="G284" s="158"/>
      <c r="H284" s="158"/>
    </row>
    <row r="285" spans="1:8">
      <c r="A285" s="158"/>
      <c r="B285" s="158"/>
      <c r="C285" s="158"/>
      <c r="D285" s="158"/>
      <c r="E285" s="158"/>
      <c r="F285" s="158"/>
      <c r="G285" s="158"/>
      <c r="H285" s="158"/>
    </row>
    <row r="286" spans="1:8">
      <c r="A286" s="158"/>
      <c r="B286" s="158"/>
      <c r="C286" s="158"/>
      <c r="D286" s="158"/>
      <c r="E286" s="158"/>
      <c r="F286" s="158"/>
      <c r="G286" s="158"/>
      <c r="H286" s="158"/>
    </row>
    <row r="287" spans="1:8">
      <c r="A287" s="158"/>
      <c r="B287" s="158"/>
      <c r="C287" s="158"/>
      <c r="D287" s="158"/>
      <c r="E287" s="158"/>
      <c r="F287" s="158"/>
      <c r="G287" s="158"/>
      <c r="H287" s="158"/>
    </row>
    <row r="288" spans="1:8">
      <c r="A288" s="158"/>
      <c r="B288" s="158"/>
      <c r="C288" s="158"/>
      <c r="D288" s="158"/>
      <c r="E288" s="158"/>
      <c r="F288" s="158"/>
      <c r="G288" s="158"/>
      <c r="H288" s="158"/>
    </row>
    <row r="289" spans="1:11">
      <c r="A289" s="158"/>
      <c r="B289" s="158"/>
      <c r="C289" s="158"/>
      <c r="D289" s="158"/>
      <c r="E289" s="158"/>
      <c r="F289" s="158"/>
      <c r="G289" s="158"/>
      <c r="H289" s="158"/>
    </row>
    <row r="290" spans="1:11">
      <c r="A290" s="158"/>
      <c r="B290" s="158"/>
      <c r="C290" s="158"/>
      <c r="D290" s="158"/>
      <c r="E290" s="158"/>
      <c r="F290" s="158"/>
      <c r="G290" s="158"/>
      <c r="H290" s="158"/>
    </row>
    <row r="291" spans="1:11">
      <c r="A291" s="158"/>
      <c r="B291" s="158"/>
      <c r="C291" s="158"/>
      <c r="D291" s="158"/>
      <c r="E291" s="158"/>
      <c r="F291" s="158"/>
      <c r="G291" s="158"/>
      <c r="H291" s="158"/>
    </row>
    <row r="292" spans="1:11">
      <c r="A292" s="158"/>
      <c r="B292" s="158"/>
      <c r="C292" s="158"/>
      <c r="D292" s="158"/>
      <c r="E292" s="158"/>
      <c r="F292" s="158"/>
      <c r="G292" s="158"/>
      <c r="H292" s="158"/>
    </row>
    <row r="293" spans="1:11">
      <c r="A293" s="158"/>
      <c r="B293" s="158"/>
      <c r="C293" s="158"/>
      <c r="D293" s="158"/>
      <c r="E293" s="158"/>
      <c r="F293" s="158"/>
      <c r="G293" s="158"/>
      <c r="H293" s="158"/>
    </row>
    <row r="294" spans="1:11">
      <c r="A294" s="158"/>
      <c r="B294" s="158"/>
      <c r="C294" s="158"/>
      <c r="D294" s="158"/>
      <c r="E294" s="158"/>
      <c r="F294" s="158"/>
      <c r="G294" s="158"/>
      <c r="H294" s="158"/>
    </row>
    <row r="295" spans="1:11">
      <c r="A295" s="158"/>
      <c r="B295" s="158"/>
      <c r="C295" s="158"/>
      <c r="D295" s="158"/>
      <c r="E295" s="158"/>
      <c r="F295" s="158"/>
      <c r="G295" s="158"/>
      <c r="H295" s="158"/>
    </row>
    <row r="296" spans="1:11" hidden="1">
      <c r="A296" s="158"/>
      <c r="B296" s="158"/>
      <c r="C296" s="158"/>
      <c r="D296" s="158"/>
      <c r="E296" s="158"/>
      <c r="F296" s="158"/>
      <c r="G296" s="158"/>
      <c r="H296" s="158"/>
    </row>
    <row r="297" spans="1:11" hidden="1">
      <c r="A297" s="158"/>
      <c r="B297" s="158"/>
      <c r="C297" s="158"/>
      <c r="D297" s="158"/>
      <c r="E297" s="158"/>
      <c r="F297" s="158"/>
      <c r="G297" s="158"/>
      <c r="H297" s="158"/>
    </row>
    <row r="298" spans="1:11" hidden="1">
      <c r="A298" s="158"/>
      <c r="B298" s="158"/>
      <c r="C298" s="158"/>
      <c r="D298" s="158"/>
      <c r="E298" s="158"/>
      <c r="F298" s="158"/>
      <c r="G298" s="158"/>
      <c r="H298" s="158"/>
    </row>
    <row r="299" spans="1:11" hidden="1">
      <c r="A299" s="158"/>
      <c r="B299" s="158"/>
      <c r="C299" s="158"/>
      <c r="D299" s="158"/>
      <c r="E299" s="158"/>
      <c r="F299" s="158"/>
      <c r="G299" s="158"/>
      <c r="H299" s="158"/>
    </row>
    <row r="300" spans="1:11" hidden="1">
      <c r="A300" s="158"/>
      <c r="B300" s="158"/>
      <c r="C300" s="158" t="s">
        <v>165</v>
      </c>
      <c r="D300" s="158" t="s">
        <v>64</v>
      </c>
      <c r="E300" s="158" t="s">
        <v>166</v>
      </c>
      <c r="F300" s="158" t="s">
        <v>160</v>
      </c>
      <c r="G300" s="158" t="s">
        <v>161</v>
      </c>
      <c r="H300" s="158" t="s">
        <v>162</v>
      </c>
      <c r="I300" s="158" t="s">
        <v>62</v>
      </c>
      <c r="J300" s="158" t="s">
        <v>163</v>
      </c>
      <c r="K300" s="158" t="s">
        <v>164</v>
      </c>
    </row>
    <row r="301" spans="1:11" hidden="1">
      <c r="A301" s="158"/>
      <c r="B301" s="158"/>
      <c r="C301" s="199" t="s">
        <v>60</v>
      </c>
      <c r="D301" s="199" t="s">
        <v>60</v>
      </c>
      <c r="E301" s="199" t="s">
        <v>60</v>
      </c>
      <c r="F301" s="199" t="s">
        <v>60</v>
      </c>
      <c r="G301" s="199" t="s">
        <v>60</v>
      </c>
      <c r="H301" s="199" t="s">
        <v>60</v>
      </c>
      <c r="I301" s="199" t="s">
        <v>60</v>
      </c>
      <c r="J301" s="199" t="s">
        <v>60</v>
      </c>
      <c r="K301" s="199" t="s">
        <v>60</v>
      </c>
    </row>
    <row r="302" spans="1:11" hidden="1">
      <c r="A302" s="158"/>
      <c r="B302" s="158"/>
      <c r="C302" s="197" t="s">
        <v>27</v>
      </c>
      <c r="D302" s="197" t="s">
        <v>27</v>
      </c>
      <c r="E302" s="197" t="s">
        <v>30</v>
      </c>
      <c r="F302" s="197" t="s">
        <v>88</v>
      </c>
      <c r="G302" s="197" t="s">
        <v>0</v>
      </c>
      <c r="H302" s="197" t="s">
        <v>31</v>
      </c>
      <c r="I302" s="197" t="s">
        <v>1</v>
      </c>
      <c r="J302" s="197" t="s">
        <v>20</v>
      </c>
      <c r="K302" s="197" t="s">
        <v>105</v>
      </c>
    </row>
    <row r="303" spans="1:11" hidden="1">
      <c r="A303" s="197"/>
      <c r="B303" s="197"/>
      <c r="C303" s="197" t="s">
        <v>59</v>
      </c>
      <c r="D303" s="197" t="s">
        <v>59</v>
      </c>
      <c r="E303" s="197" t="s">
        <v>21</v>
      </c>
      <c r="F303" s="197" t="s">
        <v>15</v>
      </c>
      <c r="G303" s="197" t="s">
        <v>93</v>
      </c>
      <c r="H303" s="197" t="s">
        <v>95</v>
      </c>
      <c r="I303" s="197" t="s">
        <v>97</v>
      </c>
      <c r="J303" s="197" t="s">
        <v>8</v>
      </c>
      <c r="K303" s="197" t="s">
        <v>18</v>
      </c>
    </row>
    <row r="304" spans="1:11" hidden="1">
      <c r="A304" s="158"/>
      <c r="B304" s="158"/>
      <c r="C304" s="197" t="s">
        <v>12</v>
      </c>
      <c r="D304" s="197" t="s">
        <v>12</v>
      </c>
      <c r="E304" s="197" t="s">
        <v>9</v>
      </c>
      <c r="F304" s="197" t="s">
        <v>89</v>
      </c>
      <c r="G304" s="197" t="s">
        <v>16</v>
      </c>
      <c r="H304" s="197" t="s">
        <v>13</v>
      </c>
      <c r="I304" s="197" t="s">
        <v>98</v>
      </c>
      <c r="J304" s="197" t="s">
        <v>6</v>
      </c>
      <c r="K304" s="197" t="s">
        <v>58</v>
      </c>
    </row>
    <row r="305" spans="1:11" hidden="1">
      <c r="A305" s="158"/>
      <c r="B305" s="158"/>
      <c r="C305" s="197" t="s">
        <v>24</v>
      </c>
      <c r="D305" s="197" t="s">
        <v>24</v>
      </c>
      <c r="E305" s="197" t="s">
        <v>7</v>
      </c>
      <c r="F305" s="197" t="s">
        <v>23</v>
      </c>
      <c r="G305" s="197" t="s">
        <v>25</v>
      </c>
      <c r="H305" s="197" t="s">
        <v>4</v>
      </c>
      <c r="I305" s="197" t="s">
        <v>2</v>
      </c>
      <c r="J305" s="197" t="s">
        <v>17</v>
      </c>
      <c r="K305" s="197" t="s">
        <v>104</v>
      </c>
    </row>
    <row r="306" spans="1:11" hidden="1">
      <c r="A306" s="158"/>
      <c r="B306" s="158"/>
      <c r="C306" s="197" t="s">
        <v>30</v>
      </c>
      <c r="D306" s="233" t="s">
        <v>159</v>
      </c>
      <c r="E306" s="158"/>
      <c r="F306" s="158"/>
      <c r="G306" s="158"/>
      <c r="H306" s="158"/>
    </row>
    <row r="307" spans="1:11" hidden="1">
      <c r="A307" s="158"/>
      <c r="B307" s="158"/>
      <c r="C307" s="197" t="s">
        <v>21</v>
      </c>
      <c r="D307" s="233"/>
      <c r="E307" s="197" t="s">
        <v>170</v>
      </c>
      <c r="F307" s="197" t="s">
        <v>171</v>
      </c>
      <c r="G307" s="197" t="s">
        <v>172</v>
      </c>
      <c r="H307" s="158"/>
      <c r="I307" s="197" t="s">
        <v>173</v>
      </c>
    </row>
    <row r="308" spans="1:11" hidden="1">
      <c r="A308" s="158"/>
      <c r="B308" s="158"/>
      <c r="C308" s="197" t="s">
        <v>9</v>
      </c>
      <c r="D308" s="233"/>
      <c r="E308" s="199" t="s">
        <v>60</v>
      </c>
      <c r="F308" s="199" t="s">
        <v>60</v>
      </c>
      <c r="G308" s="199" t="s">
        <v>60</v>
      </c>
      <c r="H308" s="158"/>
      <c r="I308" s="199" t="s">
        <v>60</v>
      </c>
    </row>
    <row r="309" spans="1:11" hidden="1">
      <c r="A309" s="158"/>
      <c r="B309" s="158"/>
      <c r="C309" s="197" t="s">
        <v>7</v>
      </c>
      <c r="D309" s="233"/>
      <c r="E309" s="197" t="s">
        <v>27</v>
      </c>
      <c r="F309" s="197" t="s">
        <v>88</v>
      </c>
      <c r="G309" s="197" t="s">
        <v>31</v>
      </c>
      <c r="H309" s="158"/>
      <c r="I309" s="197" t="s">
        <v>20</v>
      </c>
    </row>
    <row r="310" spans="1:11" hidden="1">
      <c r="A310" s="158"/>
      <c r="B310" s="158"/>
      <c r="C310" s="197" t="s">
        <v>88</v>
      </c>
      <c r="D310" s="233" t="s">
        <v>160</v>
      </c>
      <c r="E310" s="197" t="s">
        <v>59</v>
      </c>
      <c r="F310" s="197" t="s">
        <v>15</v>
      </c>
      <c r="G310" s="197" t="s">
        <v>95</v>
      </c>
      <c r="H310" s="158"/>
      <c r="I310" s="197" t="s">
        <v>8</v>
      </c>
    </row>
    <row r="311" spans="1:11" hidden="1">
      <c r="A311" s="158"/>
      <c r="B311" s="158"/>
      <c r="C311" s="197" t="s">
        <v>15</v>
      </c>
      <c r="D311" s="233"/>
      <c r="E311" s="197" t="s">
        <v>12</v>
      </c>
      <c r="F311" s="197" t="s">
        <v>89</v>
      </c>
      <c r="G311" s="197" t="s">
        <v>13</v>
      </c>
      <c r="H311" s="158"/>
      <c r="I311" s="197" t="s">
        <v>6</v>
      </c>
    </row>
    <row r="312" spans="1:11" hidden="1">
      <c r="A312" s="158"/>
      <c r="B312" s="158"/>
      <c r="C312" s="197" t="s">
        <v>89</v>
      </c>
      <c r="D312" s="233"/>
      <c r="E312" s="197" t="s">
        <v>24</v>
      </c>
      <c r="F312" s="197" t="s">
        <v>23</v>
      </c>
      <c r="G312" s="197" t="s">
        <v>4</v>
      </c>
      <c r="H312" s="158"/>
      <c r="I312" s="197" t="s">
        <v>17</v>
      </c>
    </row>
    <row r="313" spans="1:11" hidden="1">
      <c r="A313" s="158"/>
      <c r="B313" s="158"/>
      <c r="C313" s="197" t="s">
        <v>23</v>
      </c>
      <c r="D313" s="233"/>
      <c r="E313" s="197" t="s">
        <v>30</v>
      </c>
      <c r="F313" s="197" t="s">
        <v>0</v>
      </c>
      <c r="G313" s="197" t="s">
        <v>1</v>
      </c>
      <c r="H313" s="158"/>
      <c r="I313" s="197" t="s">
        <v>105</v>
      </c>
    </row>
    <row r="314" spans="1:11" hidden="1">
      <c r="A314" s="158"/>
      <c r="B314" s="158"/>
      <c r="C314" s="197" t="s">
        <v>0</v>
      </c>
      <c r="D314" s="233" t="s">
        <v>161</v>
      </c>
      <c r="E314" s="197" t="s">
        <v>21</v>
      </c>
      <c r="F314" s="197" t="s">
        <v>93</v>
      </c>
      <c r="G314" s="197" t="s">
        <v>97</v>
      </c>
      <c r="H314" s="158"/>
      <c r="I314" s="197" t="s">
        <v>18</v>
      </c>
    </row>
    <row r="315" spans="1:11" hidden="1">
      <c r="A315" s="158"/>
      <c r="B315" s="158"/>
      <c r="C315" s="197" t="s">
        <v>93</v>
      </c>
      <c r="D315" s="233"/>
      <c r="E315" s="197" t="s">
        <v>9</v>
      </c>
      <c r="F315" s="197" t="s">
        <v>16</v>
      </c>
      <c r="G315" s="197" t="s">
        <v>98</v>
      </c>
      <c r="H315" s="158"/>
      <c r="I315" s="197" t="s">
        <v>58</v>
      </c>
    </row>
    <row r="316" spans="1:11" hidden="1">
      <c r="A316" s="158"/>
      <c r="B316" s="158"/>
      <c r="C316" s="197" t="s">
        <v>16</v>
      </c>
      <c r="D316" s="233"/>
      <c r="E316" s="197" t="s">
        <v>7</v>
      </c>
      <c r="F316" s="197" t="s">
        <v>25</v>
      </c>
      <c r="G316" s="197" t="s">
        <v>2</v>
      </c>
      <c r="H316" s="158"/>
      <c r="I316" s="197" t="s">
        <v>104</v>
      </c>
    </row>
    <row r="317" spans="1:11" hidden="1">
      <c r="A317" s="158"/>
      <c r="B317" s="158"/>
      <c r="C317" s="197" t="s">
        <v>25</v>
      </c>
      <c r="D317" s="233"/>
      <c r="E317" s="158"/>
      <c r="F317" s="158"/>
      <c r="G317" s="158"/>
      <c r="H317" s="158"/>
    </row>
    <row r="318" spans="1:11" hidden="1">
      <c r="A318" s="158"/>
      <c r="B318" s="158"/>
      <c r="C318" s="197" t="s">
        <v>31</v>
      </c>
      <c r="D318" s="233" t="s">
        <v>162</v>
      </c>
      <c r="E318" s="158"/>
      <c r="F318" s="158"/>
      <c r="G318" s="158"/>
      <c r="H318" s="158"/>
    </row>
    <row r="319" spans="1:11" hidden="1">
      <c r="A319" s="158"/>
      <c r="B319" s="158"/>
      <c r="C319" s="197" t="s">
        <v>95</v>
      </c>
      <c r="D319" s="233"/>
      <c r="E319" s="158"/>
      <c r="F319" s="158"/>
      <c r="G319" s="158"/>
      <c r="H319" s="158"/>
    </row>
    <row r="320" spans="1:11" hidden="1">
      <c r="A320" s="158"/>
      <c r="B320" s="158"/>
      <c r="C320" s="197" t="s">
        <v>13</v>
      </c>
      <c r="D320" s="233"/>
      <c r="E320" s="158"/>
      <c r="F320" s="158"/>
      <c r="G320" s="158"/>
      <c r="H320" s="158"/>
    </row>
    <row r="321" spans="1:8" hidden="1">
      <c r="A321" s="158"/>
      <c r="B321" s="158"/>
      <c r="C321" s="197" t="s">
        <v>4</v>
      </c>
      <c r="D321" s="233"/>
      <c r="E321" s="158"/>
      <c r="F321" s="158"/>
      <c r="G321" s="158"/>
      <c r="H321" s="158"/>
    </row>
    <row r="322" spans="1:8" hidden="1">
      <c r="A322" s="158"/>
      <c r="B322" s="158"/>
      <c r="C322" s="197" t="s">
        <v>1</v>
      </c>
      <c r="D322" s="233" t="s">
        <v>62</v>
      </c>
      <c r="E322" s="158"/>
      <c r="F322" s="158"/>
      <c r="G322" s="158"/>
      <c r="H322" s="158"/>
    </row>
    <row r="323" spans="1:8" hidden="1">
      <c r="A323" s="158"/>
      <c r="B323" s="158"/>
      <c r="C323" s="197" t="s">
        <v>97</v>
      </c>
      <c r="D323" s="233"/>
      <c r="E323" s="158"/>
      <c r="F323" s="158"/>
      <c r="G323" s="158"/>
      <c r="H323" s="158"/>
    </row>
    <row r="324" spans="1:8" hidden="1">
      <c r="A324" s="158"/>
      <c r="B324" s="158"/>
      <c r="C324" s="197" t="s">
        <v>98</v>
      </c>
      <c r="D324" s="233"/>
      <c r="E324" s="158"/>
      <c r="F324" s="158"/>
      <c r="G324" s="158"/>
      <c r="H324" s="158"/>
    </row>
    <row r="325" spans="1:8" hidden="1">
      <c r="A325" s="158"/>
      <c r="B325" s="158"/>
      <c r="C325" s="197" t="s">
        <v>2</v>
      </c>
      <c r="D325" s="233"/>
      <c r="E325" s="158"/>
      <c r="F325" s="158"/>
      <c r="G325" s="158"/>
      <c r="H325" s="158"/>
    </row>
    <row r="326" spans="1:8" hidden="1">
      <c r="A326" s="158"/>
      <c r="B326" s="158"/>
      <c r="C326" s="197" t="s">
        <v>20</v>
      </c>
      <c r="D326" s="233" t="s">
        <v>163</v>
      </c>
      <c r="E326" s="158"/>
      <c r="F326" s="158"/>
      <c r="G326" s="158"/>
      <c r="H326" s="158"/>
    </row>
    <row r="327" spans="1:8" hidden="1">
      <c r="A327" s="158"/>
      <c r="B327" s="158"/>
      <c r="C327" s="197" t="s">
        <v>8</v>
      </c>
      <c r="D327" s="233"/>
      <c r="E327" s="158"/>
      <c r="F327" s="158"/>
      <c r="G327" s="158"/>
      <c r="H327" s="158"/>
    </row>
    <row r="328" spans="1:8" hidden="1">
      <c r="A328" s="158"/>
      <c r="B328" s="158"/>
      <c r="C328" s="197" t="s">
        <v>6</v>
      </c>
      <c r="D328" s="233"/>
      <c r="E328" s="158"/>
      <c r="F328" s="158"/>
      <c r="G328" s="158"/>
      <c r="H328" s="158"/>
    </row>
    <row r="329" spans="1:8" hidden="1">
      <c r="A329" s="158"/>
      <c r="B329" s="158"/>
      <c r="C329" s="197" t="s">
        <v>17</v>
      </c>
      <c r="D329" s="233"/>
      <c r="E329" s="158"/>
      <c r="F329" s="158"/>
      <c r="G329" s="158"/>
      <c r="H329" s="158"/>
    </row>
    <row r="330" spans="1:8" hidden="1">
      <c r="A330" s="158"/>
      <c r="B330" s="158"/>
      <c r="C330" s="197" t="s">
        <v>105</v>
      </c>
      <c r="D330" s="233" t="s">
        <v>164</v>
      </c>
      <c r="E330" s="158"/>
      <c r="F330" s="158"/>
      <c r="G330" s="158"/>
      <c r="H330" s="158"/>
    </row>
    <row r="331" spans="1:8" hidden="1">
      <c r="A331" s="158"/>
      <c r="B331" s="158"/>
      <c r="C331" s="197" t="s">
        <v>18</v>
      </c>
      <c r="D331" s="233"/>
      <c r="E331" s="158"/>
      <c r="F331" s="158"/>
      <c r="G331" s="158"/>
      <c r="H331" s="158"/>
    </row>
    <row r="332" spans="1:8" hidden="1">
      <c r="A332" s="158"/>
      <c r="B332" s="158"/>
      <c r="C332" s="197" t="s">
        <v>58</v>
      </c>
      <c r="D332" s="233"/>
      <c r="E332" s="158"/>
      <c r="F332" s="158"/>
      <c r="G332" s="158"/>
      <c r="H332" s="158"/>
    </row>
    <row r="333" spans="1:8" hidden="1">
      <c r="A333" s="197"/>
      <c r="B333" s="197"/>
      <c r="C333" s="197" t="s">
        <v>104</v>
      </c>
      <c r="D333" s="233"/>
      <c r="E333" s="197"/>
      <c r="F333" s="197"/>
      <c r="G333" s="197"/>
      <c r="H333" s="197"/>
    </row>
    <row r="334" spans="1:8" hidden="1">
      <c r="A334" s="197"/>
      <c r="B334" s="197"/>
      <c r="C334" s="197"/>
      <c r="D334" s="197"/>
      <c r="E334" s="197"/>
      <c r="F334" s="197"/>
      <c r="G334" s="197"/>
      <c r="H334" s="197"/>
    </row>
    <row r="335" spans="1:8" hidden="1">
      <c r="A335" s="197"/>
      <c r="B335" s="197"/>
      <c r="C335" s="197"/>
      <c r="D335" s="197"/>
      <c r="E335" s="197"/>
      <c r="F335" s="197"/>
      <c r="G335" s="197"/>
      <c r="H335" s="197"/>
    </row>
    <row r="336" spans="1:8">
      <c r="A336" s="197"/>
      <c r="B336" s="197"/>
      <c r="C336" s="197"/>
      <c r="D336" s="197"/>
      <c r="E336" s="197"/>
      <c r="F336" s="197"/>
      <c r="G336" s="197"/>
      <c r="H336" s="197"/>
    </row>
    <row r="337" spans="1:8">
      <c r="A337" s="197"/>
      <c r="B337" s="197"/>
      <c r="C337" s="197"/>
      <c r="D337" s="197"/>
      <c r="E337" s="197"/>
      <c r="F337" s="197"/>
      <c r="G337" s="197"/>
      <c r="H337" s="197"/>
    </row>
    <row r="338" spans="1:8">
      <c r="A338" s="197"/>
      <c r="B338" s="197"/>
      <c r="C338" s="197"/>
      <c r="D338" s="197"/>
      <c r="E338" s="197"/>
      <c r="F338" s="197"/>
      <c r="G338" s="197"/>
      <c r="H338" s="197"/>
    </row>
    <row r="339" spans="1:8">
      <c r="A339" s="197"/>
      <c r="B339" s="197"/>
      <c r="C339" s="197"/>
      <c r="D339" s="197"/>
      <c r="E339" s="197"/>
      <c r="F339" s="197"/>
      <c r="G339" s="197"/>
      <c r="H339" s="197"/>
    </row>
    <row r="340" spans="1:8">
      <c r="A340" s="197"/>
      <c r="B340" s="197"/>
      <c r="C340" s="197"/>
      <c r="D340" s="197"/>
      <c r="E340" s="197"/>
      <c r="F340" s="197"/>
      <c r="G340" s="197"/>
      <c r="H340" s="197"/>
    </row>
    <row r="341" spans="1:8">
      <c r="A341" s="197"/>
      <c r="B341" s="197"/>
      <c r="C341" s="197"/>
      <c r="D341" s="197"/>
      <c r="E341" s="197"/>
      <c r="F341" s="197"/>
      <c r="G341" s="197"/>
      <c r="H341" s="197"/>
    </row>
    <row r="342" spans="1:8">
      <c r="A342" s="197"/>
      <c r="B342" s="197"/>
      <c r="C342" s="197"/>
      <c r="D342" s="197"/>
      <c r="E342" s="197"/>
      <c r="F342" s="197"/>
      <c r="G342" s="197"/>
      <c r="H342" s="197"/>
    </row>
    <row r="343" spans="1:8">
      <c r="A343" s="197"/>
      <c r="B343" s="197"/>
      <c r="C343" s="197"/>
      <c r="D343" s="197"/>
      <c r="E343" s="197"/>
      <c r="F343" s="197"/>
      <c r="G343" s="197"/>
      <c r="H343" s="197"/>
    </row>
    <row r="344" spans="1:8">
      <c r="A344" s="197"/>
      <c r="B344" s="197"/>
      <c r="C344" s="197"/>
      <c r="D344" s="197"/>
      <c r="E344" s="197"/>
      <c r="F344" s="197"/>
      <c r="G344" s="197"/>
      <c r="H344" s="197"/>
    </row>
    <row r="345" spans="1:8">
      <c r="A345" s="197"/>
      <c r="B345" s="197"/>
      <c r="C345" s="197"/>
      <c r="D345" s="197"/>
      <c r="E345" s="197"/>
      <c r="F345" s="197"/>
      <c r="G345" s="197"/>
      <c r="H345" s="197"/>
    </row>
    <row r="346" spans="1:8">
      <c r="A346" s="197"/>
      <c r="B346" s="197"/>
      <c r="C346" s="197"/>
      <c r="D346" s="197"/>
      <c r="E346" s="197"/>
      <c r="F346" s="197"/>
      <c r="G346" s="197"/>
      <c r="H346" s="197"/>
    </row>
    <row r="347" spans="1:8">
      <c r="A347" s="197"/>
      <c r="B347" s="197"/>
      <c r="C347" s="197"/>
      <c r="D347" s="197"/>
      <c r="E347" s="197"/>
      <c r="F347" s="197"/>
      <c r="G347" s="197"/>
      <c r="H347" s="197"/>
    </row>
    <row r="380" spans="1:8">
      <c r="A380" s="158"/>
      <c r="B380" s="159" t="s">
        <v>32</v>
      </c>
      <c r="C380" s="158"/>
      <c r="D380" s="158"/>
      <c r="E380" s="158"/>
      <c r="F380" s="158"/>
      <c r="G380" s="158"/>
      <c r="H380" s="158"/>
    </row>
    <row r="381" spans="1:8">
      <c r="A381" s="158"/>
      <c r="B381" s="159" t="s">
        <v>11</v>
      </c>
      <c r="C381" s="158"/>
      <c r="D381" s="158"/>
      <c r="E381" s="158"/>
      <c r="F381" s="158"/>
      <c r="G381" s="158"/>
      <c r="H381" s="158"/>
    </row>
    <row r="382" spans="1:8">
      <c r="A382" s="158"/>
      <c r="B382" s="159" t="s">
        <v>12</v>
      </c>
      <c r="C382" s="158"/>
      <c r="D382" s="158"/>
      <c r="E382" s="158"/>
      <c r="F382" s="158"/>
      <c r="G382" s="158"/>
      <c r="H382" s="158"/>
    </row>
    <row r="383" spans="1:8">
      <c r="A383" s="158"/>
      <c r="B383" s="159" t="s">
        <v>0</v>
      </c>
      <c r="C383" s="158"/>
      <c r="D383" s="158"/>
      <c r="E383" s="158"/>
      <c r="F383" s="158"/>
      <c r="G383" s="158"/>
      <c r="H383" s="158"/>
    </row>
    <row r="384" spans="1:8">
      <c r="A384" s="158"/>
      <c r="B384" s="159" t="s">
        <v>13</v>
      </c>
      <c r="C384" s="158"/>
      <c r="D384" s="158"/>
      <c r="E384" s="158"/>
      <c r="F384" s="158"/>
      <c r="G384" s="158"/>
      <c r="H384" s="158"/>
    </row>
    <row r="385" spans="1:8">
      <c r="A385" s="158"/>
      <c r="B385" s="159" t="s">
        <v>1</v>
      </c>
      <c r="C385" s="158"/>
      <c r="D385" s="158"/>
      <c r="E385" s="158"/>
      <c r="F385" s="158"/>
      <c r="G385" s="158"/>
      <c r="H385" s="158"/>
    </row>
    <row r="386" spans="1:8">
      <c r="A386" s="158"/>
      <c r="B386" s="159" t="s">
        <v>2</v>
      </c>
      <c r="C386" s="158"/>
      <c r="D386" s="158"/>
      <c r="E386" s="158"/>
      <c r="F386" s="158"/>
      <c r="G386" s="158"/>
      <c r="H386" s="158"/>
    </row>
    <row r="387" spans="1:8">
      <c r="A387" s="158"/>
      <c r="B387" s="159" t="s">
        <v>14</v>
      </c>
      <c r="C387" s="158"/>
      <c r="D387" s="158"/>
      <c r="E387" s="158"/>
      <c r="F387" s="158"/>
      <c r="G387" s="158"/>
      <c r="H387" s="158"/>
    </row>
    <row r="388" spans="1:8">
      <c r="A388" s="158"/>
      <c r="B388" s="159" t="s">
        <v>15</v>
      </c>
      <c r="C388" s="158"/>
      <c r="D388" s="158"/>
      <c r="E388" s="158"/>
      <c r="F388" s="158"/>
      <c r="G388" s="158"/>
      <c r="H388" s="158"/>
    </row>
    <row r="389" spans="1:8">
      <c r="A389" s="158"/>
      <c r="B389" s="159" t="s">
        <v>16</v>
      </c>
      <c r="C389" s="158"/>
      <c r="D389" s="158"/>
      <c r="E389" s="158"/>
      <c r="F389" s="158"/>
      <c r="G389" s="158"/>
      <c r="H389" s="158"/>
    </row>
    <row r="390" spans="1:8">
      <c r="A390" s="158"/>
      <c r="B390" s="159" t="s">
        <v>17</v>
      </c>
      <c r="C390" s="158"/>
      <c r="D390" s="158"/>
      <c r="E390" s="158"/>
      <c r="F390" s="158"/>
      <c r="G390" s="158"/>
      <c r="H390" s="158"/>
    </row>
    <row r="391" spans="1:8">
      <c r="A391" s="158"/>
      <c r="B391" s="159" t="s">
        <v>18</v>
      </c>
      <c r="C391" s="158"/>
      <c r="D391" s="158"/>
      <c r="E391" s="158"/>
      <c r="F391" s="158"/>
      <c r="G391" s="158"/>
      <c r="H391" s="158"/>
    </row>
    <row r="392" spans="1:8">
      <c r="A392" s="158"/>
      <c r="B392" s="159" t="s">
        <v>19</v>
      </c>
      <c r="C392" s="158"/>
      <c r="D392" s="158"/>
      <c r="E392" s="158"/>
      <c r="F392" s="158"/>
      <c r="G392" s="158"/>
      <c r="H392" s="158"/>
    </row>
    <row r="393" spans="1:8">
      <c r="A393" s="158"/>
      <c r="B393" s="159" t="s">
        <v>20</v>
      </c>
      <c r="C393" s="158"/>
      <c r="D393" s="158"/>
      <c r="E393" s="158"/>
      <c r="F393" s="158"/>
      <c r="G393" s="158"/>
      <c r="H393" s="158"/>
    </row>
    <row r="394" spans="1:8">
      <c r="A394" s="158"/>
      <c r="B394" s="159" t="s">
        <v>7</v>
      </c>
      <c r="C394" s="158"/>
      <c r="D394" s="158"/>
      <c r="E394" s="158"/>
      <c r="F394" s="158"/>
      <c r="G394" s="158"/>
      <c r="H394" s="158"/>
    </row>
    <row r="395" spans="1:8">
      <c r="A395" s="158"/>
      <c r="B395" s="159" t="s">
        <v>3</v>
      </c>
      <c r="C395" s="158"/>
      <c r="D395" s="158"/>
      <c r="E395" s="158"/>
      <c r="F395" s="158"/>
      <c r="G395" s="158"/>
      <c r="H395" s="158"/>
    </row>
    <row r="396" spans="1:8">
      <c r="A396" s="158"/>
      <c r="B396" s="159" t="s">
        <v>6</v>
      </c>
      <c r="C396" s="158"/>
      <c r="D396" s="158"/>
      <c r="E396" s="158"/>
      <c r="F396" s="158"/>
      <c r="G396" s="158"/>
      <c r="H396" s="158"/>
    </row>
    <row r="397" spans="1:8">
      <c r="A397" s="158"/>
      <c r="B397" s="159" t="s">
        <v>21</v>
      </c>
      <c r="C397" s="158"/>
      <c r="D397" s="158"/>
      <c r="E397" s="158"/>
      <c r="F397" s="158"/>
      <c r="G397" s="158"/>
      <c r="H397" s="158"/>
    </row>
    <row r="398" spans="1:8">
      <c r="A398" s="158"/>
      <c r="B398" s="159" t="s">
        <v>22</v>
      </c>
      <c r="C398" s="158"/>
      <c r="D398" s="158"/>
      <c r="E398" s="158"/>
      <c r="F398" s="158"/>
      <c r="G398" s="158"/>
      <c r="H398" s="158"/>
    </row>
    <row r="399" spans="1:8">
      <c r="A399" s="158"/>
      <c r="B399" s="159" t="s">
        <v>23</v>
      </c>
      <c r="C399" s="158"/>
      <c r="D399" s="158"/>
      <c r="E399" s="158"/>
      <c r="F399" s="158"/>
      <c r="G399" s="158"/>
      <c r="H399" s="158"/>
    </row>
    <row r="400" spans="1:8">
      <c r="A400" s="158"/>
      <c r="B400" s="159" t="s">
        <v>24</v>
      </c>
      <c r="C400" s="158"/>
      <c r="D400" s="158"/>
      <c r="E400" s="158"/>
      <c r="F400" s="158"/>
      <c r="G400" s="158"/>
      <c r="H400" s="158"/>
    </row>
    <row r="401" spans="1:8">
      <c r="A401" s="158"/>
      <c r="B401" s="159" t="s">
        <v>25</v>
      </c>
      <c r="C401" s="158"/>
      <c r="D401" s="158"/>
      <c r="E401" s="158"/>
      <c r="F401" s="158"/>
      <c r="G401" s="158"/>
      <c r="H401" s="158"/>
    </row>
    <row r="402" spans="1:8">
      <c r="A402" s="158"/>
      <c r="B402" s="159" t="s">
        <v>5</v>
      </c>
      <c r="C402" s="158"/>
      <c r="D402" s="158"/>
      <c r="E402" s="158"/>
      <c r="F402" s="158"/>
      <c r="G402" s="158"/>
      <c r="H402" s="158"/>
    </row>
    <row r="403" spans="1:8">
      <c r="A403" s="158"/>
      <c r="B403" s="159" t="s">
        <v>57</v>
      </c>
      <c r="C403" s="158"/>
      <c r="D403" s="158"/>
      <c r="E403" s="158"/>
      <c r="F403" s="158"/>
      <c r="G403" s="158"/>
      <c r="H403" s="158"/>
    </row>
    <row r="404" spans="1:8">
      <c r="A404" s="158"/>
      <c r="B404" s="159" t="s">
        <v>26</v>
      </c>
      <c r="C404" s="158"/>
      <c r="D404" s="158"/>
      <c r="E404" s="158"/>
      <c r="F404" s="158"/>
      <c r="G404" s="158"/>
      <c r="H404" s="158"/>
    </row>
    <row r="405" spans="1:8">
      <c r="A405" s="158"/>
      <c r="B405" s="159" t="s">
        <v>27</v>
      </c>
      <c r="C405" s="158"/>
      <c r="D405" s="158"/>
      <c r="E405" s="158"/>
      <c r="F405" s="158"/>
      <c r="G405" s="158"/>
      <c r="H405" s="158"/>
    </row>
    <row r="406" spans="1:8">
      <c r="A406" s="158"/>
      <c r="B406" s="159" t="s">
        <v>28</v>
      </c>
      <c r="C406" s="158"/>
      <c r="D406" s="158"/>
      <c r="E406" s="158"/>
      <c r="F406" s="158"/>
      <c r="G406" s="158"/>
      <c r="H406" s="158"/>
    </row>
    <row r="407" spans="1:8">
      <c r="A407" s="158"/>
      <c r="B407" s="159" t="s">
        <v>29</v>
      </c>
      <c r="C407" s="158"/>
      <c r="D407" s="158"/>
      <c r="E407" s="158"/>
      <c r="F407" s="158"/>
      <c r="G407" s="158"/>
      <c r="H407" s="158"/>
    </row>
    <row r="408" spans="1:8">
      <c r="A408" s="158"/>
      <c r="B408" s="159" t="s">
        <v>8</v>
      </c>
      <c r="C408" s="158"/>
      <c r="D408" s="158"/>
      <c r="E408" s="158"/>
      <c r="F408" s="158"/>
      <c r="G408" s="158"/>
      <c r="H408" s="158"/>
    </row>
    <row r="409" spans="1:8">
      <c r="A409" s="158"/>
      <c r="B409" s="159" t="s">
        <v>30</v>
      </c>
      <c r="C409" s="158"/>
      <c r="D409" s="158"/>
      <c r="E409" s="158"/>
      <c r="F409" s="158"/>
      <c r="G409" s="158"/>
      <c r="H409" s="158"/>
    </row>
    <row r="410" spans="1:8">
      <c r="A410" s="158"/>
      <c r="B410" s="159" t="s">
        <v>31</v>
      </c>
      <c r="C410" s="158"/>
      <c r="D410" s="158"/>
      <c r="E410" s="158"/>
      <c r="F410" s="158"/>
      <c r="G410" s="158"/>
      <c r="H410" s="158"/>
    </row>
    <row r="411" spans="1:8">
      <c r="A411" s="158"/>
      <c r="B411" s="159" t="s">
        <v>4</v>
      </c>
      <c r="C411" s="158"/>
      <c r="D411" s="158"/>
      <c r="E411" s="158"/>
      <c r="F411" s="158"/>
      <c r="G411" s="158"/>
      <c r="H411" s="158"/>
    </row>
    <row r="412" spans="1:8">
      <c r="A412" s="158"/>
      <c r="B412" s="159" t="s">
        <v>9</v>
      </c>
      <c r="C412" s="158"/>
      <c r="D412" s="158"/>
      <c r="E412" s="158"/>
      <c r="F412" s="158"/>
      <c r="G412" s="158"/>
      <c r="H412" s="158"/>
    </row>
  </sheetData>
  <sheetProtection selectLockedCells="1"/>
  <sortState ref="I43:M46">
    <sortCondition descending="1" ref="J43:J46"/>
    <sortCondition descending="1" ref="K43:K46"/>
    <sortCondition descending="1" ref="L43:L46"/>
  </sortState>
  <mergeCells count="19">
    <mergeCell ref="D314:D317"/>
    <mergeCell ref="D318:D321"/>
    <mergeCell ref="D322:D325"/>
    <mergeCell ref="D326:D329"/>
    <mergeCell ref="D330:D333"/>
    <mergeCell ref="I222:M225"/>
    <mergeCell ref="D306:D309"/>
    <mergeCell ref="D310:D313"/>
    <mergeCell ref="I185:M185"/>
    <mergeCell ref="I186:M194"/>
    <mergeCell ref="I201:M201"/>
    <mergeCell ref="I202:M206"/>
    <mergeCell ref="I221:M221"/>
    <mergeCell ref="C238:M239"/>
    <mergeCell ref="I156:M156"/>
    <mergeCell ref="I157:M165"/>
    <mergeCell ref="I166:M166"/>
    <mergeCell ref="I167:M178"/>
    <mergeCell ref="G24:M28"/>
  </mergeCells>
  <conditionalFormatting sqref="G24 D234 D51 D216 D227 C28:C29 C238 D65 D79 D108 D152 D94 D123 D138 D180 D196 D208">
    <cfRule type="containsText" dxfId="7" priority="3" operator="containsText" text="Please">
      <formula>NOT(ISERROR(SEARCH("Please",C24)))</formula>
    </cfRule>
  </conditionalFormatting>
  <conditionalFormatting sqref="D234 G24 D51 D216 D227 C28:C29 C238 D65 D79 D108 D152 D94 D123 D138 D180 D196 D208">
    <cfRule type="notContainsText" dxfId="6" priority="1" operator="notContains" text="Please">
      <formula>ISERROR(SEARCH("Please",C24))</formula>
    </cfRule>
  </conditionalFormatting>
  <dataValidations count="17">
    <dataValidation type="list" allowBlank="1" showInputMessage="1" showErrorMessage="1" sqref="D197:E197">
      <formula1>goles</formula1>
    </dataValidation>
    <dataValidation type="list" allowBlank="1" showInputMessage="1" showErrorMessage="1" sqref="F197">
      <formula1>"Select,Spain,Italy,Republic of Ireland,Croatia"</formula1>
    </dataValidation>
    <dataValidation type="list" allowBlank="1" showInputMessage="1" showErrorMessage="1" sqref="C197">
      <formula1>"Select,France,England,Ukraine,Sweden"</formula1>
    </dataValidation>
    <dataValidation type="list" allowBlank="1" showInputMessage="1" showErrorMessage="1" sqref="D214:E214 D222:E222 D206:E206 D149:E150 D117:E118 D120:E121 D113:E113 D115:E115 D46:E46 D44:E44 D146:E147 D105:E106 D62:E63 D91:E92 D102:E103 D76:E77 D42:E42 D73:E74 D87:E87 D48:E49 D178:E178 D56:E57 D84:E85 D99:E100 D59:E60 D70:E71 D128:E129 D131:E131 D135:E136 D143:E144 D192:E192 D89:E89 D186:E186 D164:E164 D133:E133 D170:E170 D172:E172 D166:E166 D160:E160 D202:E202 D194:E194 D176:E176 D158:E158 D188:E188 D40:E40">
      <formula1>"Select,0,1,2,3,4,5,6,7,8,9,10,11,12,13,14,15"</formula1>
    </dataValidation>
    <dataValidation type="list" allowBlank="1" showInputMessage="1" showErrorMessage="1" sqref="F225 F222 C222 F214 C214 F206 C206 F202 C202 F230 F232">
      <formula1>$C$301:$C$333</formula1>
    </dataValidation>
    <dataValidation type="list" allowBlank="1" showInputMessage="1" showErrorMessage="1" sqref="C158 F164">
      <formula1>$D$301:$D$305</formula1>
    </dataValidation>
    <dataValidation type="list" allowBlank="1" showInputMessage="1" showErrorMessage="1" sqref="F158 C164">
      <formula1>$E$301:$E$305</formula1>
    </dataValidation>
    <dataValidation type="list" allowBlank="1" showInputMessage="1" showErrorMessage="1" sqref="C160 F166">
      <formula1>$F$301:$F$305</formula1>
    </dataValidation>
    <dataValidation type="list" allowBlank="1" showInputMessage="1" showErrorMessage="1" sqref="F160 C166">
      <formula1>$G$301:$G$305</formula1>
    </dataValidation>
    <dataValidation type="list" allowBlank="1" showInputMessage="1" showErrorMessage="1" sqref="C170 F176">
      <formula1>$H$301:$H$305</formula1>
    </dataValidation>
    <dataValidation type="list" allowBlank="1" showInputMessage="1" showErrorMessage="1" sqref="F170 C176">
      <formula1>$I$301:$I$305</formula1>
    </dataValidation>
    <dataValidation type="list" allowBlank="1" showInputMessage="1" showErrorMessage="1" sqref="C172 F178">
      <formula1>$J$301:$J$305</formula1>
    </dataValidation>
    <dataValidation type="list" allowBlank="1" showInputMessage="1" showErrorMessage="1" sqref="F172 C178">
      <formula1>$K$301:$K$305</formula1>
    </dataValidation>
    <dataValidation type="list" allowBlank="1" showInputMessage="1" showErrorMessage="1" sqref="C186 C192">
      <formula1>$E$308:$E$316</formula1>
    </dataValidation>
    <dataValidation type="list" allowBlank="1" showInputMessage="1" showErrorMessage="1" sqref="F186 F192">
      <formula1>$F$308:$F$316</formula1>
    </dataValidation>
    <dataValidation type="list" allowBlank="1" showInputMessage="1" showErrorMessage="1" sqref="C188 C194">
      <formula1>$G$308:$G$316</formula1>
    </dataValidation>
    <dataValidation type="list" allowBlank="1" showInputMessage="1" showErrorMessage="1" sqref="F188 F194">
      <formula1>$I$308:$I$316</formula1>
    </dataValidation>
  </dataValidations>
  <hyperlinks>
    <hyperlink ref="D33" r:id="rId1" location="!participants/c1duv"/>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tabColor rgb="FFFFC000"/>
  </sheetPr>
  <dimension ref="A1:Y373"/>
  <sheetViews>
    <sheetView topLeftCell="C190" zoomScale="85" zoomScaleNormal="85" workbookViewId="0">
      <selection activeCell="F198" sqref="F198"/>
    </sheetView>
  </sheetViews>
  <sheetFormatPr defaultColWidth="10.42578125" defaultRowHeight="15"/>
  <cols>
    <col min="1" max="2" width="5" style="14" customWidth="1"/>
    <col min="3" max="3" width="24" style="14" customWidth="1"/>
    <col min="4" max="5" width="9" style="14" customWidth="1"/>
    <col min="6" max="6" width="24" style="14" customWidth="1"/>
    <col min="7" max="7" width="4" style="14" customWidth="1"/>
    <col min="8" max="8" width="4.7109375" style="14" customWidth="1"/>
    <col min="9" max="9" width="25.140625" style="15" customWidth="1"/>
    <col min="10" max="10" width="11.7109375" style="15" customWidth="1"/>
    <col min="11" max="12" width="6.5703125" style="15" customWidth="1"/>
    <col min="13" max="13" width="7.42578125" style="15" customWidth="1"/>
    <col min="14" max="14" width="10.42578125" style="15" customWidth="1"/>
    <col min="15" max="15" width="14.5703125" style="15" customWidth="1"/>
    <col min="16" max="16" width="4.28515625" style="15" customWidth="1"/>
    <col min="17" max="17" width="10.42578125" style="15"/>
    <col min="18" max="18" width="3.140625" style="15" customWidth="1"/>
    <col min="19" max="19" width="4.42578125" style="15" customWidth="1"/>
    <col min="20" max="20" width="5.7109375" style="15" customWidth="1"/>
    <col min="21" max="21" width="10.42578125" style="15"/>
    <col min="22" max="25" width="8.140625" style="15" customWidth="1"/>
    <col min="26" max="16384" width="10.42578125" style="15"/>
  </cols>
  <sheetData>
    <row r="1" spans="1:8">
      <c r="A1" s="15"/>
      <c r="B1" s="15"/>
      <c r="C1" s="15"/>
      <c r="D1" s="15"/>
      <c r="E1" s="15"/>
      <c r="F1" s="15"/>
      <c r="G1" s="15"/>
      <c r="H1" s="15"/>
    </row>
    <row r="2" spans="1:8">
      <c r="A2" s="15"/>
      <c r="B2" s="15"/>
      <c r="C2" s="15"/>
      <c r="D2" s="15"/>
      <c r="E2" s="15"/>
      <c r="F2" s="15"/>
      <c r="G2" s="15"/>
      <c r="H2" s="15"/>
    </row>
    <row r="3" spans="1:8">
      <c r="A3" s="15"/>
      <c r="B3" s="15"/>
      <c r="C3" s="15"/>
      <c r="D3" s="15"/>
      <c r="E3" s="15"/>
      <c r="F3" s="15"/>
      <c r="G3" s="15"/>
      <c r="H3" s="15"/>
    </row>
    <row r="4" spans="1:8">
      <c r="A4" s="15"/>
      <c r="B4" s="15"/>
      <c r="C4" s="15"/>
      <c r="D4" s="15"/>
      <c r="E4" s="15"/>
      <c r="F4" s="15"/>
      <c r="G4" s="15"/>
      <c r="H4" s="15"/>
    </row>
    <row r="5" spans="1:8">
      <c r="A5" s="15"/>
      <c r="B5" s="15"/>
      <c r="C5" s="15"/>
      <c r="D5" s="15"/>
      <c r="E5" s="15"/>
      <c r="F5" s="15"/>
      <c r="G5" s="15"/>
      <c r="H5" s="15"/>
    </row>
    <row r="6" spans="1:8">
      <c r="A6" s="15"/>
      <c r="B6" s="15"/>
      <c r="C6" s="15"/>
      <c r="D6" s="15"/>
      <c r="E6" s="15"/>
      <c r="F6" s="15"/>
      <c r="G6" s="15"/>
      <c r="H6" s="15"/>
    </row>
    <row r="7" spans="1:8">
      <c r="A7" s="15"/>
      <c r="B7" s="15"/>
      <c r="C7" s="15"/>
      <c r="D7" s="15"/>
      <c r="E7" s="15"/>
      <c r="F7" s="15"/>
      <c r="G7" s="15"/>
      <c r="H7" s="15"/>
    </row>
    <row r="8" spans="1:8">
      <c r="A8" s="15"/>
      <c r="B8" s="15"/>
      <c r="C8" s="15"/>
      <c r="D8" s="15"/>
      <c r="E8" s="15"/>
      <c r="F8" s="15"/>
      <c r="G8" s="15"/>
      <c r="H8" s="15"/>
    </row>
    <row r="9" spans="1:8">
      <c r="A9" s="15"/>
      <c r="B9" s="15"/>
      <c r="C9" s="15"/>
      <c r="D9" s="15"/>
      <c r="E9" s="15"/>
      <c r="F9" s="15"/>
      <c r="G9" s="15"/>
      <c r="H9" s="15"/>
    </row>
    <row r="10" spans="1:8">
      <c r="A10" s="15"/>
      <c r="B10" s="15"/>
      <c r="C10" s="15"/>
      <c r="D10" s="15"/>
      <c r="E10" s="15"/>
      <c r="F10" s="15"/>
      <c r="G10" s="15"/>
      <c r="H10" s="15"/>
    </row>
    <row r="11" spans="1:8">
      <c r="A11" s="15"/>
      <c r="B11" s="15"/>
      <c r="C11" s="15"/>
      <c r="D11" s="15"/>
      <c r="E11" s="15"/>
      <c r="F11" s="15"/>
      <c r="G11" s="15"/>
      <c r="H11" s="15"/>
    </row>
    <row r="20" spans="1:14" ht="15.75" thickBot="1"/>
    <row r="21" spans="1:14">
      <c r="B21" s="113"/>
      <c r="C21" s="114"/>
      <c r="D21" s="114"/>
      <c r="E21" s="115"/>
      <c r="F21" s="15"/>
      <c r="G21" s="15"/>
      <c r="H21" s="15"/>
    </row>
    <row r="22" spans="1:14">
      <c r="B22" s="116"/>
      <c r="C22" s="117" t="s">
        <v>54</v>
      </c>
      <c r="D22" s="118"/>
      <c r="E22" s="119"/>
      <c r="F22" s="15"/>
      <c r="G22" s="15"/>
      <c r="H22" s="15"/>
    </row>
    <row r="23" spans="1:14">
      <c r="B23" s="116"/>
      <c r="C23" s="120"/>
      <c r="D23" s="121"/>
      <c r="E23" s="119"/>
      <c r="F23" s="15"/>
      <c r="G23" s="15"/>
      <c r="H23" s="15"/>
    </row>
    <row r="24" spans="1:14">
      <c r="B24" s="116"/>
      <c r="C24" s="117" t="s">
        <v>55</v>
      </c>
      <c r="D24" s="118"/>
      <c r="E24" s="119"/>
      <c r="F24" s="15"/>
      <c r="G24" s="15"/>
      <c r="H24" s="15"/>
    </row>
    <row r="25" spans="1:14">
      <c r="B25" s="116"/>
      <c r="C25" s="120"/>
      <c r="D25" s="121"/>
      <c r="E25" s="119"/>
      <c r="F25" s="15"/>
      <c r="G25" s="15"/>
      <c r="H25" s="15"/>
    </row>
    <row r="26" spans="1:14" ht="15.75" thickBot="1">
      <c r="B26" s="122"/>
      <c r="C26" s="123"/>
      <c r="D26" s="123"/>
      <c r="E26" s="124"/>
      <c r="F26" s="15"/>
      <c r="G26" s="15"/>
      <c r="H26" s="15"/>
    </row>
    <row r="27" spans="1:14" ht="29.25" thickBot="1">
      <c r="A27" s="18"/>
      <c r="B27" s="102"/>
      <c r="C27" s="103"/>
      <c r="D27" s="103" t="s">
        <v>56</v>
      </c>
      <c r="E27" s="103"/>
      <c r="F27" s="103"/>
      <c r="G27" s="108"/>
      <c r="H27" s="111"/>
      <c r="I27" s="112"/>
      <c r="J27" s="112"/>
      <c r="K27" s="112"/>
      <c r="L27" s="112"/>
      <c r="M27" s="112"/>
      <c r="N27" s="112"/>
    </row>
    <row r="28" spans="1:14" ht="15.75">
      <c r="A28" s="19"/>
      <c r="B28" s="99"/>
      <c r="C28" s="100" t="s">
        <v>65</v>
      </c>
      <c r="D28" s="100"/>
      <c r="E28" s="100"/>
      <c r="F28" s="100"/>
      <c r="G28" s="100"/>
      <c r="H28" s="109"/>
      <c r="I28" s="109"/>
      <c r="J28" s="109"/>
      <c r="K28" s="109"/>
      <c r="L28" s="109"/>
      <c r="M28" s="109"/>
      <c r="N28" s="110"/>
    </row>
    <row r="29" spans="1:14">
      <c r="A29" s="17"/>
      <c r="B29" s="23"/>
      <c r="C29" s="24"/>
      <c r="D29" s="24"/>
      <c r="E29" s="24"/>
      <c r="F29" s="24"/>
      <c r="G29" s="24"/>
      <c r="H29" s="24"/>
      <c r="I29" s="31"/>
      <c r="J29" s="31"/>
      <c r="K29" s="31"/>
      <c r="L29" s="31"/>
      <c r="M29" s="31"/>
      <c r="N29" s="32"/>
    </row>
    <row r="30" spans="1:14">
      <c r="A30" s="17"/>
      <c r="B30" s="23"/>
      <c r="C30" s="33" t="s">
        <v>81</v>
      </c>
      <c r="D30" s="24"/>
      <c r="E30" s="24"/>
      <c r="F30" s="24"/>
      <c r="G30" s="24"/>
      <c r="H30" s="24"/>
      <c r="I30" s="31"/>
      <c r="J30" s="31"/>
      <c r="K30" s="31"/>
      <c r="L30" s="31"/>
      <c r="M30" s="31"/>
      <c r="N30" s="32"/>
    </row>
    <row r="31" spans="1:14">
      <c r="A31" s="17"/>
      <c r="B31" s="23"/>
      <c r="C31" s="88" t="s">
        <v>27</v>
      </c>
      <c r="D31" s="81" t="str">
        <f>Apuestas!D40</f>
        <v>Select</v>
      </c>
      <c r="E31" s="81" t="str">
        <f>Apuestas!E40</f>
        <v>Select</v>
      </c>
      <c r="F31" s="89" t="s">
        <v>59</v>
      </c>
      <c r="G31" s="24"/>
      <c r="H31" s="24"/>
      <c r="I31" s="31"/>
      <c r="J31" s="31"/>
      <c r="K31" s="31"/>
      <c r="L31" s="31"/>
      <c r="M31" s="31"/>
      <c r="N31" s="32"/>
    </row>
    <row r="32" spans="1:14">
      <c r="A32" s="17"/>
      <c r="B32" s="23"/>
      <c r="C32" s="33" t="s">
        <v>83</v>
      </c>
      <c r="D32" s="24"/>
      <c r="E32" s="24"/>
      <c r="F32" s="24"/>
      <c r="G32" s="24"/>
      <c r="H32" s="24"/>
      <c r="I32" s="31"/>
      <c r="J32" s="31"/>
      <c r="K32" s="31"/>
      <c r="L32" s="31"/>
      <c r="M32" s="31"/>
      <c r="N32" s="32"/>
    </row>
    <row r="33" spans="1:25">
      <c r="A33" s="17"/>
      <c r="B33" s="23"/>
      <c r="C33" s="89" t="s">
        <v>12</v>
      </c>
      <c r="D33" s="81" t="str">
        <f>Apuestas!D42</f>
        <v>Select</v>
      </c>
      <c r="E33" s="81" t="str">
        <f>Apuestas!E42</f>
        <v>Select</v>
      </c>
      <c r="F33" s="89" t="s">
        <v>24</v>
      </c>
      <c r="G33" s="24"/>
      <c r="H33" s="24"/>
      <c r="I33" s="31"/>
      <c r="J33" s="31"/>
      <c r="K33" s="31"/>
      <c r="L33" s="31"/>
      <c r="M33" s="31"/>
      <c r="N33" s="32"/>
    </row>
    <row r="34" spans="1:25">
      <c r="A34" s="17"/>
      <c r="B34" s="23"/>
      <c r="C34" s="33" t="s">
        <v>84</v>
      </c>
      <c r="D34" s="34"/>
      <c r="E34" s="34"/>
      <c r="F34" s="24"/>
      <c r="G34" s="24"/>
      <c r="H34" s="24"/>
      <c r="I34" s="31"/>
      <c r="J34" s="31"/>
      <c r="K34" s="31"/>
      <c r="L34" s="31"/>
      <c r="M34" s="31"/>
      <c r="N34" s="32"/>
    </row>
    <row r="35" spans="1:25">
      <c r="A35" s="17"/>
      <c r="B35" s="23"/>
      <c r="C35" s="88" t="s">
        <v>27</v>
      </c>
      <c r="D35" s="81" t="str">
        <f>Apuestas!D44</f>
        <v>Select</v>
      </c>
      <c r="E35" s="81" t="str">
        <f>Apuestas!E44</f>
        <v>Select</v>
      </c>
      <c r="F35" s="89" t="s">
        <v>12</v>
      </c>
      <c r="G35" s="24"/>
      <c r="H35" s="24"/>
      <c r="I35" s="35"/>
      <c r="J35" s="98" t="s">
        <v>61</v>
      </c>
      <c r="K35" s="98" t="s">
        <v>63</v>
      </c>
      <c r="L35" s="98" t="s">
        <v>62</v>
      </c>
      <c r="M35" s="98" t="s">
        <v>64</v>
      </c>
      <c r="N35" s="32"/>
      <c r="V35" s="98" t="s">
        <v>61</v>
      </c>
      <c r="W35" s="98" t="s">
        <v>63</v>
      </c>
      <c r="X35" s="98" t="s">
        <v>62</v>
      </c>
      <c r="Y35" s="98" t="s">
        <v>64</v>
      </c>
    </row>
    <row r="36" spans="1:25">
      <c r="A36" s="17"/>
      <c r="B36" s="23"/>
      <c r="C36" s="33" t="s">
        <v>85</v>
      </c>
      <c r="D36" s="34"/>
      <c r="E36" s="34"/>
      <c r="F36" s="24"/>
      <c r="G36" s="24"/>
      <c r="H36" s="95" t="s">
        <v>71</v>
      </c>
      <c r="I36" s="98" t="s">
        <v>27</v>
      </c>
      <c r="J36" s="90">
        <f>IFERROR(IF(D31-E31&gt;0,3,IF(D31-E31=0,1,0)),0)+IFERROR(IF($D$35-$E$35&gt;0,3,IF($D$35-$E$35=0,1,0)),0)+IFERROR(IF($E$39-$D$39&gt;0,3,IF($E$39-$D$39=0,1,0)),0)</f>
        <v>0</v>
      </c>
      <c r="K36" s="90">
        <f>L36-M36</f>
        <v>0</v>
      </c>
      <c r="L36" s="90">
        <f>SUM(D31,D35,E39)</f>
        <v>0</v>
      </c>
      <c r="M36" s="90">
        <f>SUM(E31,E35,D39)</f>
        <v>0</v>
      </c>
      <c r="N36" s="90">
        <f>1/10^7</f>
        <v>9.9999999999999995E-8</v>
      </c>
      <c r="O36" s="138">
        <f>J36 + K36/10^2 + L36/10^4 + (100-M36)/10^6+(0-N36)</f>
        <v>9.9900000000000002E-5</v>
      </c>
      <c r="P36" s="145">
        <f>COUNTIF(O36:O39,CONCATENATE("&gt;"&amp;O36))+1</f>
        <v>1</v>
      </c>
      <c r="Q36" s="135" t="str">
        <f>I36</f>
        <v>Brazil</v>
      </c>
      <c r="R36"/>
      <c r="S36">
        <v>1</v>
      </c>
      <c r="T36" s="136">
        <f>IFERROR(VLOOKUP(S36,$P$36:$P$39,1,FALSE),T35)</f>
        <v>1</v>
      </c>
      <c r="U36" s="137" t="str">
        <f>VLOOKUP($T36,$P$36:$Q$39,2,FALSE)</f>
        <v>Brazil</v>
      </c>
      <c r="V36" s="139">
        <f>VLOOKUP($U36,$I$36:$M$39,2,FALSE)</f>
        <v>0</v>
      </c>
      <c r="W36" s="139">
        <f>VLOOKUP($U36,$I$36:$M$39,3,FALSE)</f>
        <v>0</v>
      </c>
      <c r="X36" s="139">
        <f>VLOOKUP($U36,$I$36:$M$39,4,FALSE)</f>
        <v>0</v>
      </c>
      <c r="Y36" s="139">
        <f>VLOOKUP($U36,$I$36:$M$39,5,FALSE)</f>
        <v>0</v>
      </c>
    </row>
    <row r="37" spans="1:25">
      <c r="A37" s="17"/>
      <c r="B37" s="23"/>
      <c r="C37" s="89" t="s">
        <v>24</v>
      </c>
      <c r="D37" s="81" t="str">
        <f>Apuestas!D46</f>
        <v>Select</v>
      </c>
      <c r="E37" s="81" t="str">
        <f>Apuestas!E46</f>
        <v>Select</v>
      </c>
      <c r="F37" s="89" t="s">
        <v>59</v>
      </c>
      <c r="G37" s="24"/>
      <c r="H37" s="95" t="s">
        <v>72</v>
      </c>
      <c r="I37" s="98" t="s">
        <v>24</v>
      </c>
      <c r="J37" s="90">
        <f>IFERROR(IF(E33-D33&gt;0,3,IF(E33-D33=0,1,0)),0)+IFERROR(IF($D$37-$E$37&gt;0,3,IF($D$37-$E$37=0,1,0)),0)+IFERROR(IF($D$39-$E$39&gt;0,3,IF($D$39-$E$39=0,1,0)),0)</f>
        <v>0</v>
      </c>
      <c r="K37" s="90">
        <f t="shared" ref="K37:K39" si="0">L37-M37</f>
        <v>0</v>
      </c>
      <c r="L37" s="90">
        <f>SUM(E33,D37,D39)</f>
        <v>0</v>
      </c>
      <c r="M37" s="90">
        <f>SUM(D33,E37,E39)</f>
        <v>0</v>
      </c>
      <c r="N37" s="90">
        <f>2/10^7</f>
        <v>1.9999999999999999E-7</v>
      </c>
      <c r="O37" s="138">
        <f t="shared" ref="O37:O39" si="1">J37 + K37/10^2 + L37/10^4 + (100-M37)/10^6+(0-N37)</f>
        <v>9.98E-5</v>
      </c>
      <c r="P37" s="145">
        <f>COUNTIF(O36:O39,CONCATENATE("&gt;"&amp;O37))+1</f>
        <v>2</v>
      </c>
      <c r="Q37" s="135" t="str">
        <f t="shared" ref="Q37:Q39" si="2">I37</f>
        <v>Cameroon</v>
      </c>
      <c r="R37"/>
      <c r="S37">
        <v>2</v>
      </c>
      <c r="T37" s="136">
        <f>IFERROR(VLOOKUP(S37,$P$36:$P$39,1,FALSE),T36)</f>
        <v>2</v>
      </c>
      <c r="U37" s="137" t="str">
        <f>VLOOKUP($T37,$P$36:$Q$39,2,FALSE)</f>
        <v>Cameroon</v>
      </c>
      <c r="V37" s="139">
        <f>VLOOKUP($U37,$I$36:$M$39,2,FALSE)</f>
        <v>0</v>
      </c>
      <c r="W37" s="139">
        <f>VLOOKUP($U37,$I$36:$M$39,3,FALSE)</f>
        <v>0</v>
      </c>
      <c r="X37" s="139">
        <f>VLOOKUP($U37,$I$36:$M$39,4,FALSE)</f>
        <v>0</v>
      </c>
      <c r="Y37" s="139">
        <f>VLOOKUP($U37,$I$36:$M$39,5,FALSE)</f>
        <v>0</v>
      </c>
    </row>
    <row r="38" spans="1:25">
      <c r="A38" s="17"/>
      <c r="B38" s="23"/>
      <c r="C38" s="33" t="s">
        <v>86</v>
      </c>
      <c r="D38" s="34"/>
      <c r="E38" s="34"/>
      <c r="F38" s="24"/>
      <c r="G38" s="24"/>
      <c r="H38" s="25" t="s">
        <v>73</v>
      </c>
      <c r="I38" s="98" t="s">
        <v>59</v>
      </c>
      <c r="J38" s="90">
        <f>IFERROR(IF($E$31-$D$31&gt;0,3,IF($E$31-$D$31=0,1,0)),0)+IFERROR(IF($E$37-$D$37&gt;0,3,IF($E$37-$D$37=0,1,0)),0)+IFERROR(IF($D$40-$E$40&gt;0,3,IF($D$40-$E$40=0,1,0)),0)</f>
        <v>0</v>
      </c>
      <c r="K38" s="90">
        <f t="shared" si="0"/>
        <v>0</v>
      </c>
      <c r="L38" s="90">
        <f>SUM(E31,E37,D40)</f>
        <v>0</v>
      </c>
      <c r="M38" s="90">
        <f>SUM(D31,D37,E40)</f>
        <v>0</v>
      </c>
      <c r="N38" s="90">
        <f>3/10^7</f>
        <v>2.9999999999999999E-7</v>
      </c>
      <c r="O38" s="138">
        <f t="shared" si="1"/>
        <v>9.9700000000000011E-5</v>
      </c>
      <c r="P38" s="145">
        <f>COUNTIF(O36:O39,CONCATENATE("&gt;"&amp;O38))+1</f>
        <v>3</v>
      </c>
      <c r="Q38" s="135" t="str">
        <f t="shared" si="2"/>
        <v>Croatia</v>
      </c>
      <c r="R38"/>
      <c r="S38">
        <v>3</v>
      </c>
      <c r="T38" s="136">
        <f>IFERROR(VLOOKUP(S38,$P$36:$P$39,1,FALSE),T37)</f>
        <v>3</v>
      </c>
      <c r="U38" s="137" t="str">
        <f>VLOOKUP($T38,$P$36:$Q$39,2,FALSE)</f>
        <v>Croatia</v>
      </c>
      <c r="V38" s="139">
        <f>VLOOKUP($U38,$I$36:$M$39,2,FALSE)</f>
        <v>0</v>
      </c>
      <c r="W38" s="139">
        <f>VLOOKUP($U38,$I$36:$M$39,3,FALSE)</f>
        <v>0</v>
      </c>
      <c r="X38" s="139">
        <f>VLOOKUP($U38,$I$36:$M$39,4,FALSE)</f>
        <v>0</v>
      </c>
      <c r="Y38" s="139">
        <f>VLOOKUP($U38,$I$36:$M$39,5,FALSE)</f>
        <v>0</v>
      </c>
    </row>
    <row r="39" spans="1:25">
      <c r="A39" s="17"/>
      <c r="B39" s="23"/>
      <c r="C39" s="89" t="s">
        <v>24</v>
      </c>
      <c r="D39" s="81" t="str">
        <f>Apuestas!D48</f>
        <v>Select</v>
      </c>
      <c r="E39" s="81" t="str">
        <f>Apuestas!E48</f>
        <v>Select</v>
      </c>
      <c r="F39" s="89" t="s">
        <v>27</v>
      </c>
      <c r="G39" s="24"/>
      <c r="H39" s="25" t="s">
        <v>74</v>
      </c>
      <c r="I39" s="98" t="s">
        <v>12</v>
      </c>
      <c r="J39" s="90">
        <f>IFERROR(IF($D$33-$E$33&gt;0,3,IF($D$33-$E$33=0,1,0)),0)+IFERROR(IF($E$35-$D$35&gt;0,3,IF($E$35-$D$35=0,1,0)),0)+IFERROR(IF($E$40-$D$40&gt;0,3,IF($E$40-$D$40=0,1,0)),0)</f>
        <v>0</v>
      </c>
      <c r="K39" s="90">
        <f t="shared" si="0"/>
        <v>0</v>
      </c>
      <c r="L39" s="90">
        <f>SUM(D33,E35,E40)</f>
        <v>0</v>
      </c>
      <c r="M39" s="90">
        <f>SUM(E33,D35,D40)</f>
        <v>0</v>
      </c>
      <c r="N39" s="90">
        <f>4/10^7</f>
        <v>3.9999999999999998E-7</v>
      </c>
      <c r="O39" s="138">
        <f t="shared" si="1"/>
        <v>9.9600000000000009E-5</v>
      </c>
      <c r="P39" s="145">
        <f>COUNTIF(O36:O39,CONCATENATE("&gt;"&amp;O39))+1</f>
        <v>4</v>
      </c>
      <c r="Q39" s="135" t="str">
        <f t="shared" si="2"/>
        <v>Mexico</v>
      </c>
      <c r="R39"/>
      <c r="S39">
        <v>4</v>
      </c>
      <c r="T39" s="136">
        <f>IFERROR(VLOOKUP(S39,$P$36:$P$39,1,FALSE),T38)</f>
        <v>4</v>
      </c>
      <c r="U39" s="137" t="str">
        <f>VLOOKUP($T39,$P$36:$Q$39,2,FALSE)</f>
        <v>Mexico</v>
      </c>
      <c r="V39" s="139">
        <f>VLOOKUP($U39,$I$36:$M$39,2,FALSE)</f>
        <v>0</v>
      </c>
      <c r="W39" s="139">
        <f>VLOOKUP($U39,$I$36:$M$39,3,FALSE)</f>
        <v>0</v>
      </c>
      <c r="X39" s="139">
        <f>VLOOKUP($U39,$I$36:$M$39,4,FALSE)</f>
        <v>0</v>
      </c>
      <c r="Y39" s="139">
        <f>VLOOKUP($U39,$I$36:$M$39,5,FALSE)</f>
        <v>0</v>
      </c>
    </row>
    <row r="40" spans="1:25">
      <c r="A40" s="17"/>
      <c r="B40" s="23"/>
      <c r="C40" s="89" t="s">
        <v>59</v>
      </c>
      <c r="D40" s="81" t="str">
        <f>Apuestas!D49</f>
        <v>Select</v>
      </c>
      <c r="E40" s="81" t="str">
        <f>Apuestas!E49</f>
        <v>Select</v>
      </c>
      <c r="F40" s="89" t="s">
        <v>12</v>
      </c>
      <c r="G40" s="24"/>
      <c r="H40" s="24"/>
      <c r="I40" s="31"/>
      <c r="J40" s="31"/>
      <c r="K40" s="31"/>
      <c r="L40" s="31"/>
      <c r="M40" s="31"/>
      <c r="N40" s="32"/>
    </row>
    <row r="41" spans="1:25">
      <c r="A41" s="17"/>
      <c r="B41" s="36"/>
      <c r="C41" s="37"/>
      <c r="D41" s="38"/>
      <c r="E41" s="38"/>
      <c r="F41" s="37"/>
      <c r="G41" s="37"/>
      <c r="H41" s="37"/>
      <c r="I41" s="37"/>
      <c r="J41" s="39"/>
      <c r="K41" s="39"/>
      <c r="L41" s="39"/>
      <c r="M41" s="39"/>
      <c r="N41" s="40"/>
    </row>
    <row r="42" spans="1:25" ht="15.75">
      <c r="A42" s="19"/>
      <c r="B42" s="99"/>
      <c r="C42" s="100" t="s">
        <v>66</v>
      </c>
      <c r="D42" s="100"/>
      <c r="E42" s="100"/>
      <c r="F42" s="100"/>
      <c r="G42" s="100"/>
      <c r="H42" s="100"/>
      <c r="I42" s="100"/>
      <c r="J42" s="100"/>
      <c r="K42" s="100"/>
      <c r="L42" s="100"/>
      <c r="M42" s="100"/>
      <c r="N42" s="101"/>
    </row>
    <row r="43" spans="1:25">
      <c r="A43" s="17"/>
      <c r="B43" s="3"/>
      <c r="C43" s="4"/>
      <c r="D43" s="8"/>
      <c r="E43" s="8"/>
      <c r="F43" s="4"/>
      <c r="G43" s="4"/>
      <c r="H43" s="4"/>
      <c r="I43" s="87"/>
      <c r="J43" s="5"/>
      <c r="K43" s="5"/>
      <c r="L43" s="5"/>
      <c r="M43" s="5"/>
      <c r="N43" s="6"/>
    </row>
    <row r="44" spans="1:25">
      <c r="A44" s="17"/>
      <c r="B44" s="3"/>
      <c r="C44" s="7" t="s">
        <v>87</v>
      </c>
      <c r="D44" s="8"/>
      <c r="E44" s="8"/>
      <c r="F44" s="4"/>
      <c r="G44" s="4"/>
      <c r="H44" s="4"/>
      <c r="I44" s="5"/>
      <c r="J44" s="5"/>
      <c r="K44" s="5"/>
      <c r="L44" s="5"/>
      <c r="M44" s="5"/>
      <c r="N44" s="6"/>
    </row>
    <row r="45" spans="1:25">
      <c r="A45" s="17"/>
      <c r="B45" s="3"/>
      <c r="C45" s="91" t="s">
        <v>30</v>
      </c>
      <c r="D45" s="81" t="str">
        <f>Apuestas!D56</f>
        <v>Select</v>
      </c>
      <c r="E45" s="81" t="str">
        <f>Apuestas!E56</f>
        <v>Select</v>
      </c>
      <c r="F45" s="92" t="s">
        <v>21</v>
      </c>
      <c r="G45" s="4"/>
      <c r="H45" s="4"/>
      <c r="I45" s="5"/>
      <c r="J45" s="5"/>
      <c r="K45" s="5"/>
      <c r="L45" s="5"/>
      <c r="M45" s="5"/>
      <c r="N45" s="6"/>
    </row>
    <row r="46" spans="1:25">
      <c r="A46" s="17"/>
      <c r="B46" s="3"/>
      <c r="C46" s="91" t="s">
        <v>9</v>
      </c>
      <c r="D46" s="81" t="str">
        <f>Apuestas!D57</f>
        <v>Select</v>
      </c>
      <c r="E46" s="81" t="str">
        <f>Apuestas!E57</f>
        <v>Select</v>
      </c>
      <c r="F46" s="92" t="s">
        <v>7</v>
      </c>
      <c r="G46" s="4"/>
      <c r="H46" s="4"/>
      <c r="I46" s="5"/>
      <c r="J46" s="5"/>
      <c r="K46" s="5"/>
      <c r="L46" s="5"/>
      <c r="M46" s="5"/>
      <c r="N46" s="6"/>
    </row>
    <row r="47" spans="1:25">
      <c r="A47" s="17"/>
      <c r="B47" s="3"/>
      <c r="C47" s="7" t="s">
        <v>85</v>
      </c>
      <c r="D47" s="8"/>
      <c r="E47" s="8"/>
      <c r="F47" s="4"/>
      <c r="G47" s="4"/>
      <c r="H47" s="4"/>
      <c r="I47" s="13"/>
      <c r="J47" s="98" t="s">
        <v>61</v>
      </c>
      <c r="K47" s="98" t="s">
        <v>63</v>
      </c>
      <c r="L47" s="98" t="s">
        <v>62</v>
      </c>
      <c r="M47" s="98" t="s">
        <v>64</v>
      </c>
      <c r="N47" s="32"/>
      <c r="V47" s="98" t="s">
        <v>61</v>
      </c>
      <c r="W47" s="98" t="s">
        <v>63</v>
      </c>
      <c r="X47" s="98" t="s">
        <v>62</v>
      </c>
      <c r="Y47" s="98" t="s">
        <v>64</v>
      </c>
    </row>
    <row r="48" spans="1:25">
      <c r="A48" s="17"/>
      <c r="B48" s="3"/>
      <c r="C48" s="91" t="s">
        <v>30</v>
      </c>
      <c r="D48" s="81" t="str">
        <f>Apuestas!D59</f>
        <v>Select</v>
      </c>
      <c r="E48" s="81" t="str">
        <f>Apuestas!E59</f>
        <v>Select</v>
      </c>
      <c r="F48" s="92" t="s">
        <v>9</v>
      </c>
      <c r="G48" s="4"/>
      <c r="H48" s="95" t="s">
        <v>71</v>
      </c>
      <c r="I48" s="96" t="s">
        <v>7</v>
      </c>
      <c r="J48" s="90">
        <f>IFERROR(IF(E46-D46&gt;0,3,IF(E46-D46=0,1,0)),0)+IFERROR(IF($D$49-$E$49&gt;0,3,IF($D$49-$E$49=0,1,0)),0)+IFERROR(IF($D$51-$E$51&gt;0,3,IF($D$51-$E$51=0,1,0)),0)</f>
        <v>0</v>
      </c>
      <c r="K48" s="90">
        <f>L48-M48</f>
        <v>0</v>
      </c>
      <c r="L48" s="90">
        <f>SUM(E46,D49,D51)</f>
        <v>0</v>
      </c>
      <c r="M48" s="90">
        <f>SUM(D46,E49,E51)</f>
        <v>0</v>
      </c>
      <c r="N48" s="90">
        <f>1/10^7</f>
        <v>9.9999999999999995E-8</v>
      </c>
      <c r="O48" s="138">
        <f>J48 + K48/10^2 + L48/10^4 + (100-M48)/10^6+(0-N48)</f>
        <v>9.9900000000000002E-5</v>
      </c>
      <c r="P48" s="145">
        <f>COUNTIF(O48:O51,CONCATENATE("&gt;"&amp;O48))+1</f>
        <v>1</v>
      </c>
      <c r="Q48" s="135" t="str">
        <f>I48</f>
        <v>Australia</v>
      </c>
      <c r="R48"/>
      <c r="S48">
        <v>1</v>
      </c>
      <c r="T48" s="136">
        <f>IFERROR(VLOOKUP(S48,$P$36:$P$39,1,FALSE),T47)</f>
        <v>1</v>
      </c>
      <c r="U48" s="137" t="str">
        <f>VLOOKUP($T48,$P$48:$Q$51,2,FALSE)</f>
        <v>Australia</v>
      </c>
      <c r="V48" s="139">
        <f>VLOOKUP($U48,$I$48:$M$51,2,FALSE)</f>
        <v>0</v>
      </c>
      <c r="W48" s="139">
        <f>VLOOKUP($U48,$I$48:$M$51,3,FALSE)</f>
        <v>0</v>
      </c>
      <c r="X48" s="139">
        <f>VLOOKUP($U48,$I$48:$M$51,4,FALSE)</f>
        <v>0</v>
      </c>
      <c r="Y48" s="139">
        <f>VLOOKUP($U48,$I$48:$M$51,5,FALSE)</f>
        <v>0</v>
      </c>
    </row>
    <row r="49" spans="1:25">
      <c r="A49" s="17"/>
      <c r="B49" s="3"/>
      <c r="C49" s="92" t="s">
        <v>7</v>
      </c>
      <c r="D49" s="81" t="str">
        <f>Apuestas!D60</f>
        <v>Select</v>
      </c>
      <c r="E49" s="81" t="str">
        <f>Apuestas!E60</f>
        <v>Select</v>
      </c>
      <c r="F49" s="92" t="s">
        <v>21</v>
      </c>
      <c r="G49" s="4"/>
      <c r="H49" s="95" t="s">
        <v>72</v>
      </c>
      <c r="I49" s="97" t="s">
        <v>9</v>
      </c>
      <c r="J49" s="90">
        <f>IFERROR(IF(D46-E46&gt;0,3,IF(D46-E46=0,1,0)),0)+IFERROR(IF($E$48-$D$48&gt;0,3,IF($E$48-$D$48=0,1,0)),0)+IFERROR(IF($E$52-$D$52&gt;0,3,IF($E$52-$D$52=0,1,0)),0)</f>
        <v>0</v>
      </c>
      <c r="K49" s="90">
        <f t="shared" ref="K49:K51" si="3">L49-M49</f>
        <v>0</v>
      </c>
      <c r="L49" s="90">
        <f>SUM(D46,E48,E52)</f>
        <v>0</v>
      </c>
      <c r="M49" s="90">
        <f>SUM(E46,D48,D52)</f>
        <v>0</v>
      </c>
      <c r="N49" s="90">
        <f>2/10^7</f>
        <v>1.9999999999999999E-7</v>
      </c>
      <c r="O49" s="138">
        <f t="shared" ref="O49:O51" si="4">J49 + K49/10^2 + L49/10^4 + (100-M49)/10^6+(0-N49)</f>
        <v>9.98E-5</v>
      </c>
      <c r="P49" s="145">
        <f>COUNTIF(O48:O51,CONCATENATE("&gt;"&amp;O49))+1</f>
        <v>2</v>
      </c>
      <c r="Q49" s="135" t="str">
        <f t="shared" ref="Q49:Q51" si="5">I49</f>
        <v>Chile</v>
      </c>
      <c r="R49"/>
      <c r="S49">
        <v>2</v>
      </c>
      <c r="T49" s="136">
        <f>IFERROR(VLOOKUP(S49,$P$36:$P$39,1,FALSE),T48)</f>
        <v>2</v>
      </c>
      <c r="U49" s="137" t="str">
        <f>VLOOKUP($T49,$P$48:$Q$51,2,FALSE)</f>
        <v>Chile</v>
      </c>
      <c r="V49" s="139">
        <f>VLOOKUP($U49,$I$48:$M$51,2,FALSE)</f>
        <v>0</v>
      </c>
      <c r="W49" s="139">
        <f>VLOOKUP($U49,$I$48:$M$51,3,FALSE)</f>
        <v>0</v>
      </c>
      <c r="X49" s="139">
        <f>VLOOKUP($U49,$I$48:$M$51,4,FALSE)</f>
        <v>0</v>
      </c>
      <c r="Y49" s="139">
        <f>VLOOKUP($U49,$I$48:$M$51,5,FALSE)</f>
        <v>0</v>
      </c>
    </row>
    <row r="50" spans="1:25">
      <c r="A50" s="17"/>
      <c r="B50" s="3"/>
      <c r="C50" s="7" t="s">
        <v>86</v>
      </c>
      <c r="D50" s="8"/>
      <c r="E50" s="8"/>
      <c r="F50" s="4"/>
      <c r="G50" s="4"/>
      <c r="H50" s="25" t="s">
        <v>73</v>
      </c>
      <c r="I50" s="97" t="s">
        <v>21</v>
      </c>
      <c r="J50" s="90">
        <f>IFERROR(IF(E45-D45&gt;0,3,IF(E45-D45=0,1,0)),0)+IFERROR(IF($E$49-$D$49&gt;0,3,IF($E$49-$D$49=0,1,0)),0)+IFERROR(IF($D$52-$E$52&gt;0,3,IF($D$52-$E$52=0,1,0)),0)</f>
        <v>0</v>
      </c>
      <c r="K50" s="90">
        <f t="shared" si="3"/>
        <v>0</v>
      </c>
      <c r="L50" s="90">
        <f>SUM(E45,E49,D52)</f>
        <v>0</v>
      </c>
      <c r="M50" s="90">
        <f>SUM(D45,D49,E52)</f>
        <v>0</v>
      </c>
      <c r="N50" s="90">
        <f>3/10^7</f>
        <v>2.9999999999999999E-7</v>
      </c>
      <c r="O50" s="138">
        <f t="shared" si="4"/>
        <v>9.9700000000000011E-5</v>
      </c>
      <c r="P50" s="145">
        <f>COUNTIF(O48:O51,CONCATENATE("&gt;"&amp;O50))+1</f>
        <v>3</v>
      </c>
      <c r="Q50" s="135" t="str">
        <f t="shared" si="5"/>
        <v>Netherlands</v>
      </c>
      <c r="R50"/>
      <c r="S50">
        <v>3</v>
      </c>
      <c r="T50" s="136">
        <f>IFERROR(VLOOKUP(S50,$P$36:$P$39,1,FALSE),T49)</f>
        <v>3</v>
      </c>
      <c r="U50" s="137" t="str">
        <f>VLOOKUP($T50,$P$48:$Q$51,2,FALSE)</f>
        <v>Netherlands</v>
      </c>
      <c r="V50" s="139">
        <f>VLOOKUP($U50,$I$48:$M$51,2,FALSE)</f>
        <v>0</v>
      </c>
      <c r="W50" s="139">
        <f>VLOOKUP($U50,$I$48:$M$51,3,FALSE)</f>
        <v>0</v>
      </c>
      <c r="X50" s="139">
        <f>VLOOKUP($U50,$I$48:$M$51,4,FALSE)</f>
        <v>0</v>
      </c>
      <c r="Y50" s="139">
        <f>VLOOKUP($U50,$I$48:$M$51,5,FALSE)</f>
        <v>0</v>
      </c>
    </row>
    <row r="51" spans="1:25">
      <c r="A51" s="17"/>
      <c r="B51" s="3"/>
      <c r="C51" s="91" t="s">
        <v>7</v>
      </c>
      <c r="D51" s="81" t="str">
        <f>Apuestas!D62</f>
        <v>Select</v>
      </c>
      <c r="E51" s="81" t="str">
        <f>Apuestas!E62</f>
        <v>Select</v>
      </c>
      <c r="F51" s="92" t="s">
        <v>30</v>
      </c>
      <c r="G51" s="4"/>
      <c r="H51" s="25" t="s">
        <v>74</v>
      </c>
      <c r="I51" s="96" t="s">
        <v>30</v>
      </c>
      <c r="J51" s="90">
        <f>IFERROR(IF(D45-E45&gt;0,3,IF(D45-E45=0,1,0)),0)+IFERROR(IF($D$48-$E$48&gt;0,3,IF($D$48-$E$48=0,1,0)),0)+IFERROR(IF($E$51-$D$51&gt;0,3,IF($E$51-$D$51=0,1,0)),0)</f>
        <v>0</v>
      </c>
      <c r="K51" s="90">
        <f t="shared" si="3"/>
        <v>0</v>
      </c>
      <c r="L51" s="90">
        <f>SUM(D45,D48,E51)</f>
        <v>0</v>
      </c>
      <c r="M51" s="90">
        <f>SUM(E45,E48,D51)</f>
        <v>0</v>
      </c>
      <c r="N51" s="90">
        <f>4/10^7</f>
        <v>3.9999999999999998E-7</v>
      </c>
      <c r="O51" s="138">
        <f t="shared" si="4"/>
        <v>9.9600000000000009E-5</v>
      </c>
      <c r="P51" s="145">
        <f>COUNTIF(O48:O51,CONCATENATE("&gt;"&amp;O51))+1</f>
        <v>4</v>
      </c>
      <c r="Q51" s="135" t="str">
        <f t="shared" si="5"/>
        <v>Spain</v>
      </c>
      <c r="R51"/>
      <c r="S51">
        <v>4</v>
      </c>
      <c r="T51" s="136">
        <f>IFERROR(VLOOKUP(S51,$P$36:$P$39,1,FALSE),T50)</f>
        <v>4</v>
      </c>
      <c r="U51" s="137" t="str">
        <f>VLOOKUP($T51,$P$48:$Q$51,2,FALSE)</f>
        <v>Spain</v>
      </c>
      <c r="V51" s="139">
        <f>VLOOKUP($U51,$I$48:$M$51,2,FALSE)</f>
        <v>0</v>
      </c>
      <c r="W51" s="139">
        <f>VLOOKUP($U51,$I$48:$M$51,3,FALSE)</f>
        <v>0</v>
      </c>
      <c r="X51" s="139">
        <f>VLOOKUP($U51,$I$48:$M$51,4,FALSE)</f>
        <v>0</v>
      </c>
      <c r="Y51" s="139">
        <f>VLOOKUP($U51,$I$48:$M$51,5,FALSE)</f>
        <v>0</v>
      </c>
    </row>
    <row r="52" spans="1:25">
      <c r="A52" s="17"/>
      <c r="B52" s="3"/>
      <c r="C52" s="91" t="s">
        <v>21</v>
      </c>
      <c r="D52" s="81" t="str">
        <f>Apuestas!D63</f>
        <v>Select</v>
      </c>
      <c r="E52" s="81" t="str">
        <f>Apuestas!E63</f>
        <v>Select</v>
      </c>
      <c r="F52" s="92" t="s">
        <v>9</v>
      </c>
      <c r="G52" s="4"/>
      <c r="H52" s="4"/>
      <c r="I52" s="5"/>
      <c r="J52" s="5"/>
      <c r="K52" s="5"/>
      <c r="L52" s="5"/>
      <c r="M52" s="5"/>
      <c r="N52" s="6"/>
    </row>
    <row r="53" spans="1:25">
      <c r="A53" s="17"/>
      <c r="B53" s="9"/>
      <c r="C53" s="10"/>
      <c r="D53" s="10"/>
      <c r="E53" s="10"/>
      <c r="F53" s="10"/>
      <c r="G53" s="10"/>
      <c r="H53" s="10"/>
      <c r="I53" s="10"/>
      <c r="J53" s="11"/>
      <c r="K53" s="11"/>
      <c r="L53" s="11"/>
      <c r="M53" s="11"/>
      <c r="N53" s="12"/>
    </row>
    <row r="54" spans="1:25" ht="15.75">
      <c r="A54" s="19"/>
      <c r="B54" s="99"/>
      <c r="C54" s="100" t="s">
        <v>67</v>
      </c>
      <c r="D54" s="100"/>
      <c r="E54" s="100"/>
      <c r="F54" s="100"/>
      <c r="G54" s="100"/>
      <c r="H54" s="100"/>
      <c r="I54" s="100"/>
      <c r="J54" s="100"/>
      <c r="K54" s="100"/>
      <c r="L54" s="100"/>
      <c r="M54" s="100"/>
      <c r="N54" s="101"/>
    </row>
    <row r="55" spans="1:25">
      <c r="A55" s="17"/>
      <c r="B55" s="23"/>
      <c r="C55" s="24"/>
      <c r="D55" s="24"/>
      <c r="E55" s="24"/>
      <c r="F55" s="24"/>
      <c r="G55" s="24"/>
      <c r="H55" s="24"/>
      <c r="I55" s="31"/>
      <c r="J55" s="31"/>
      <c r="K55" s="31"/>
      <c r="L55" s="31"/>
      <c r="M55" s="31"/>
      <c r="N55" s="32"/>
    </row>
    <row r="56" spans="1:25">
      <c r="A56" s="17"/>
      <c r="B56" s="23"/>
      <c r="C56" s="33" t="s">
        <v>90</v>
      </c>
      <c r="D56" s="24"/>
      <c r="E56" s="24"/>
      <c r="F56" s="24"/>
      <c r="G56" s="24"/>
      <c r="H56" s="24"/>
      <c r="I56" s="31"/>
      <c r="J56" s="31"/>
      <c r="K56" s="31"/>
      <c r="L56" s="31"/>
      <c r="M56" s="31"/>
      <c r="N56" s="32"/>
    </row>
    <row r="57" spans="1:25">
      <c r="A57" s="17"/>
      <c r="B57" s="23"/>
      <c r="C57" s="88" t="s">
        <v>88</v>
      </c>
      <c r="D57" s="81" t="str">
        <f>Apuestas!D70</f>
        <v>Select</v>
      </c>
      <c r="E57" s="81" t="str">
        <f>Apuestas!E70</f>
        <v>Select</v>
      </c>
      <c r="F57" s="89" t="s">
        <v>15</v>
      </c>
      <c r="G57" s="24"/>
      <c r="H57" s="24"/>
      <c r="I57" s="31"/>
      <c r="J57" s="31"/>
      <c r="K57" s="31"/>
      <c r="L57" s="31"/>
      <c r="M57" s="31"/>
      <c r="N57" s="32"/>
    </row>
    <row r="58" spans="1:25">
      <c r="A58" s="17"/>
      <c r="B58" s="23"/>
      <c r="C58" s="88" t="s">
        <v>89</v>
      </c>
      <c r="D58" s="81" t="str">
        <f>Apuestas!D71</f>
        <v>Select</v>
      </c>
      <c r="E58" s="81" t="str">
        <f>Apuestas!E71</f>
        <v>Select</v>
      </c>
      <c r="F58" s="89" t="s">
        <v>23</v>
      </c>
      <c r="G58" s="24"/>
      <c r="H58" s="24"/>
      <c r="I58" s="31"/>
      <c r="J58" s="31"/>
      <c r="K58" s="31"/>
      <c r="L58" s="31"/>
      <c r="M58" s="31"/>
      <c r="N58" s="32"/>
    </row>
    <row r="59" spans="1:25">
      <c r="A59" s="17"/>
      <c r="B59" s="23"/>
      <c r="C59" s="33" t="s">
        <v>91</v>
      </c>
      <c r="D59" s="24"/>
      <c r="E59" s="24"/>
      <c r="F59" s="24"/>
      <c r="G59" s="24"/>
      <c r="H59" s="24"/>
      <c r="I59" s="35"/>
      <c r="J59" s="98" t="s">
        <v>61</v>
      </c>
      <c r="K59" s="98" t="s">
        <v>63</v>
      </c>
      <c r="L59" s="98" t="s">
        <v>62</v>
      </c>
      <c r="M59" s="98" t="s">
        <v>64</v>
      </c>
      <c r="N59" s="32"/>
      <c r="V59" s="98" t="s">
        <v>61</v>
      </c>
      <c r="W59" s="98" t="s">
        <v>63</v>
      </c>
      <c r="X59" s="98" t="s">
        <v>62</v>
      </c>
      <c r="Y59" s="98" t="s">
        <v>64</v>
      </c>
    </row>
    <row r="60" spans="1:25">
      <c r="A60" s="17"/>
      <c r="B60" s="23"/>
      <c r="C60" s="89" t="s">
        <v>88</v>
      </c>
      <c r="D60" s="81" t="str">
        <f>Apuestas!D73</f>
        <v>Select</v>
      </c>
      <c r="E60" s="81" t="str">
        <f>Apuestas!E73</f>
        <v>Select</v>
      </c>
      <c r="F60" s="89" t="s">
        <v>89</v>
      </c>
      <c r="G60" s="24"/>
      <c r="H60" s="95" t="s">
        <v>71</v>
      </c>
      <c r="I60" s="98" t="s">
        <v>88</v>
      </c>
      <c r="J60" s="90">
        <f>IFERROR(IF(D57-E57&gt;0,3,IF(D57-E57=0,1,0)),0)+IFERROR(IF(D60-E60&gt;0,3,IF(D60-E60=0,1,0)),0)+IFERROR(IF(E63-D63&gt;0,3,IF(E63-D63=0,1,0)),0)</f>
        <v>0</v>
      </c>
      <c r="K60" s="90">
        <f>L60-M60</f>
        <v>0</v>
      </c>
      <c r="L60" s="90">
        <f>SUM(D57,D60,E63)</f>
        <v>0</v>
      </c>
      <c r="M60" s="90">
        <f>SUM(E57,E60,D63)</f>
        <v>0</v>
      </c>
      <c r="N60" s="90">
        <f>1/10^7</f>
        <v>9.9999999999999995E-8</v>
      </c>
      <c r="O60" s="138">
        <f>J60 + K60/10^2 + L60/10^4 + (100-M60)/10^6+(0-N60)</f>
        <v>9.9900000000000002E-5</v>
      </c>
      <c r="P60" s="145">
        <f>COUNTIF(O60:O63,CONCATENATE("&gt;"&amp;O60))+1</f>
        <v>1</v>
      </c>
      <c r="Q60" s="135" t="str">
        <f>I60</f>
        <v>Colombia</v>
      </c>
      <c r="R60"/>
      <c r="S60">
        <v>1</v>
      </c>
      <c r="T60" s="136">
        <f>IFERROR(VLOOKUP(S60,$P$36:$P$39,1,FALSE),T59)</f>
        <v>1</v>
      </c>
      <c r="U60" s="137" t="str">
        <f>VLOOKUP($T60,$P$60:$Q$63,2,FALSE)</f>
        <v>Colombia</v>
      </c>
      <c r="V60" s="139">
        <f>VLOOKUP($U60,$I$60:$M$63,2,FALSE)</f>
        <v>0</v>
      </c>
      <c r="W60" s="139">
        <f>VLOOKUP($U60,$I$60:$M$63,3,FALSE)</f>
        <v>0</v>
      </c>
      <c r="X60" s="139">
        <f>VLOOKUP($U60,$I$60:$M$63,4,FALSE)</f>
        <v>0</v>
      </c>
      <c r="Y60" s="139">
        <f>VLOOKUP($U60,$I$60:$M$63,5,FALSE)</f>
        <v>0</v>
      </c>
    </row>
    <row r="61" spans="1:25">
      <c r="A61" s="17"/>
      <c r="B61" s="23"/>
      <c r="C61" s="89" t="s">
        <v>23</v>
      </c>
      <c r="D61" s="81" t="str">
        <f>Apuestas!D74</f>
        <v>Select</v>
      </c>
      <c r="E61" s="81" t="str">
        <f>Apuestas!E74</f>
        <v>Select</v>
      </c>
      <c r="F61" s="89" t="s">
        <v>15</v>
      </c>
      <c r="G61" s="24"/>
      <c r="H61" s="95" t="s">
        <v>72</v>
      </c>
      <c r="I61" s="98" t="s">
        <v>89</v>
      </c>
      <c r="J61" s="90">
        <f>IFERROR(IF(D58-E58&gt;0,3,IF(D58-E58=0,1,0)),0)+IFERROR(IF(E60-D60&gt;0,3,IF(E60-D60=0,1,0)),0)+IFERROR(IF(E64-D64&gt;0,3,IF(E64-D64=0,1,0)),0)</f>
        <v>0</v>
      </c>
      <c r="K61" s="90">
        <f t="shared" ref="K61:K63" si="6">L61-M61</f>
        <v>0</v>
      </c>
      <c r="L61" s="90">
        <f>SUM(D58,E60,E64)</f>
        <v>0</v>
      </c>
      <c r="M61" s="90">
        <f>SUM(E58,D60,D64)</f>
        <v>0</v>
      </c>
      <c r="N61" s="90">
        <f>2/10^7</f>
        <v>1.9999999999999999E-7</v>
      </c>
      <c r="O61" s="138">
        <f t="shared" ref="O61:O63" si="7">J61 + K61/10^2 + L61/10^4 + (100-M61)/10^6+(0-N61)</f>
        <v>9.98E-5</v>
      </c>
      <c r="P61" s="145">
        <f>COUNTIF(O60:O63,CONCATENATE("&gt;"&amp;O61))+1</f>
        <v>2</v>
      </c>
      <c r="Q61" s="135" t="str">
        <f t="shared" ref="Q61:Q63" si="8">I61</f>
        <v>Côte d'Ivoire</v>
      </c>
      <c r="R61"/>
      <c r="S61">
        <v>2</v>
      </c>
      <c r="T61" s="136">
        <f>IFERROR(VLOOKUP(S61,$P$36:$P$39,1,FALSE),T60)</f>
        <v>2</v>
      </c>
      <c r="U61" s="137" t="str">
        <f>VLOOKUP($T61,$P$60:$Q$63,2,FALSE)</f>
        <v>Côte d'Ivoire</v>
      </c>
      <c r="V61" s="139">
        <f>VLOOKUP($U61,$I$60:$M$63,2,FALSE)</f>
        <v>0</v>
      </c>
      <c r="W61" s="139">
        <f>VLOOKUP($U61,$I$60:$M$63,3,FALSE)</f>
        <v>0</v>
      </c>
      <c r="X61" s="139">
        <f>VLOOKUP($U61,$I$60:$M$63,4,FALSE)</f>
        <v>0</v>
      </c>
      <c r="Y61" s="139">
        <f>VLOOKUP($U61,$I$60:$M$63,5,FALSE)</f>
        <v>0</v>
      </c>
    </row>
    <row r="62" spans="1:25">
      <c r="A62" s="17"/>
      <c r="B62" s="23"/>
      <c r="C62" s="33" t="s">
        <v>92</v>
      </c>
      <c r="D62" s="24"/>
      <c r="E62" s="24"/>
      <c r="F62" s="24"/>
      <c r="G62" s="24"/>
      <c r="H62" s="25" t="s">
        <v>73</v>
      </c>
      <c r="I62" s="98" t="s">
        <v>15</v>
      </c>
      <c r="J62" s="90">
        <f>IFERROR(IF(E57-D57&gt;0,3,IF(E57-D57=0,1,0)),0)+IFERROR(IF(E61-D61&gt;0,3,IF(E61-D61=0,1,0)),0)+IFERROR(IF(D64-E64&gt;0,3,IF(D64-E64=0,1,0)),0)</f>
        <v>0</v>
      </c>
      <c r="K62" s="90">
        <f t="shared" si="6"/>
        <v>0</v>
      </c>
      <c r="L62" s="90">
        <f>SUM(E57,E61,D64)</f>
        <v>0</v>
      </c>
      <c r="M62" s="90">
        <f>SUM(D57,D61,E64)</f>
        <v>0</v>
      </c>
      <c r="N62" s="90">
        <f>3/10^7</f>
        <v>2.9999999999999999E-7</v>
      </c>
      <c r="O62" s="138">
        <f t="shared" si="7"/>
        <v>9.9700000000000011E-5</v>
      </c>
      <c r="P62" s="145">
        <f>COUNTIF(O60:O63,CONCATENATE("&gt;"&amp;O62))+1</f>
        <v>3</v>
      </c>
      <c r="Q62" s="135" t="str">
        <f t="shared" si="8"/>
        <v>Greece</v>
      </c>
      <c r="R62"/>
      <c r="S62">
        <v>3</v>
      </c>
      <c r="T62" s="136">
        <f>IFERROR(VLOOKUP(S62,$P$36:$P$39,1,FALSE),T61)</f>
        <v>3</v>
      </c>
      <c r="U62" s="137" t="str">
        <f>VLOOKUP($T62,$P$60:$Q$63,2,FALSE)</f>
        <v>Greece</v>
      </c>
      <c r="V62" s="139">
        <f>VLOOKUP($U62,$I$60:$M$63,2,FALSE)</f>
        <v>0</v>
      </c>
      <c r="W62" s="139">
        <f>VLOOKUP($U62,$I$60:$M$63,3,FALSE)</f>
        <v>0</v>
      </c>
      <c r="X62" s="139">
        <f>VLOOKUP($U62,$I$60:$M$63,4,FALSE)</f>
        <v>0</v>
      </c>
      <c r="Y62" s="139">
        <f>VLOOKUP($U62,$I$60:$M$63,5,FALSE)</f>
        <v>0</v>
      </c>
    </row>
    <row r="63" spans="1:25">
      <c r="A63" s="17"/>
      <c r="B63" s="23"/>
      <c r="C63" s="89" t="s">
        <v>23</v>
      </c>
      <c r="D63" s="81" t="str">
        <f>Apuestas!D76</f>
        <v>Select</v>
      </c>
      <c r="E63" s="81" t="str">
        <f>Apuestas!E76</f>
        <v>Select</v>
      </c>
      <c r="F63" s="89" t="s">
        <v>88</v>
      </c>
      <c r="G63" s="24"/>
      <c r="H63" s="25" t="s">
        <v>74</v>
      </c>
      <c r="I63" s="98" t="s">
        <v>23</v>
      </c>
      <c r="J63" s="90">
        <f>IFERROR(IF(E58-D58&gt;0,3,IF(E58-D58=0,1,0)),0)+IFERROR(IF(D61-E61&gt;0,3,IF(D61-E61=0,1,0)),0)+IFERROR(IF(D63-E63&gt;0,3,IF(D63-E63=0,1,0)),0)</f>
        <v>0</v>
      </c>
      <c r="K63" s="90">
        <f t="shared" si="6"/>
        <v>0</v>
      </c>
      <c r="L63" s="90">
        <f>SUM(E58,D61,D63)</f>
        <v>0</v>
      </c>
      <c r="M63" s="90">
        <f>SUM(D58,E61,E63)</f>
        <v>0</v>
      </c>
      <c r="N63" s="90">
        <f>4/10^7</f>
        <v>3.9999999999999998E-7</v>
      </c>
      <c r="O63" s="138">
        <f t="shared" si="7"/>
        <v>9.9600000000000009E-5</v>
      </c>
      <c r="P63" s="145">
        <f>COUNTIF(O60:O63,CONCATENATE("&gt;"&amp;O63))+1</f>
        <v>4</v>
      </c>
      <c r="Q63" s="135" t="str">
        <f t="shared" si="8"/>
        <v>Japan</v>
      </c>
      <c r="R63"/>
      <c r="S63">
        <v>4</v>
      </c>
      <c r="T63" s="136">
        <f>IFERROR(VLOOKUP(S63,$P$36:$P$39,1,FALSE),T62)</f>
        <v>4</v>
      </c>
      <c r="U63" s="137" t="str">
        <f>VLOOKUP($T63,$P$60:$Q$63,2,FALSE)</f>
        <v>Japan</v>
      </c>
      <c r="V63" s="139">
        <f>VLOOKUP($U63,$I$60:$M$63,2,FALSE)</f>
        <v>0</v>
      </c>
      <c r="W63" s="139">
        <f>VLOOKUP($U63,$I$60:$M$63,3,FALSE)</f>
        <v>0</v>
      </c>
      <c r="X63" s="139">
        <f>VLOOKUP($U63,$I$60:$M$63,4,FALSE)</f>
        <v>0</v>
      </c>
      <c r="Y63" s="139">
        <f>VLOOKUP($U63,$I$60:$M$63,5,FALSE)</f>
        <v>0</v>
      </c>
    </row>
    <row r="64" spans="1:25">
      <c r="A64" s="17"/>
      <c r="B64" s="23"/>
      <c r="C64" s="89" t="s">
        <v>15</v>
      </c>
      <c r="D64" s="81" t="str">
        <f>Apuestas!D77</f>
        <v>Select</v>
      </c>
      <c r="E64" s="81" t="str">
        <f>Apuestas!E77</f>
        <v>Select</v>
      </c>
      <c r="F64" s="89" t="s">
        <v>89</v>
      </c>
      <c r="G64" s="24"/>
      <c r="H64" s="24"/>
      <c r="I64" s="31"/>
      <c r="J64" s="31"/>
      <c r="K64" s="31"/>
      <c r="L64" s="31"/>
      <c r="M64" s="31"/>
      <c r="N64" s="32"/>
    </row>
    <row r="65" spans="1:25">
      <c r="A65" s="17"/>
      <c r="B65" s="36"/>
      <c r="C65" s="37"/>
      <c r="D65" s="37"/>
      <c r="E65" s="37"/>
      <c r="F65" s="37"/>
      <c r="G65" s="37"/>
      <c r="H65" s="37"/>
      <c r="I65" s="37"/>
      <c r="J65" s="39"/>
      <c r="K65" s="39"/>
      <c r="L65" s="39"/>
      <c r="M65" s="39"/>
      <c r="N65" s="40"/>
    </row>
    <row r="66" spans="1:25" ht="15.75">
      <c r="A66" s="19"/>
      <c r="B66" s="99"/>
      <c r="C66" s="100" t="s">
        <v>68</v>
      </c>
      <c r="D66" s="100"/>
      <c r="E66" s="100"/>
      <c r="F66" s="100"/>
      <c r="G66" s="100"/>
      <c r="H66" s="100"/>
      <c r="I66" s="100"/>
      <c r="J66" s="100"/>
      <c r="K66" s="100"/>
      <c r="L66" s="100"/>
      <c r="M66" s="100"/>
      <c r="N66" s="101"/>
    </row>
    <row r="67" spans="1:25">
      <c r="A67" s="17"/>
      <c r="B67" s="3"/>
      <c r="C67" s="4"/>
      <c r="D67" s="4"/>
      <c r="E67" s="4"/>
      <c r="F67" s="4"/>
      <c r="G67" s="4"/>
      <c r="H67" s="4"/>
      <c r="I67" s="5"/>
      <c r="J67" s="5"/>
      <c r="K67" s="5"/>
      <c r="L67" s="5"/>
      <c r="M67" s="5"/>
      <c r="N67" s="6"/>
    </row>
    <row r="68" spans="1:25">
      <c r="A68" s="17"/>
      <c r="B68" s="3"/>
      <c r="C68" s="7" t="s">
        <v>90</v>
      </c>
      <c r="D68" s="4"/>
      <c r="E68" s="4"/>
      <c r="F68" s="4"/>
      <c r="G68" s="4"/>
      <c r="H68" s="4"/>
      <c r="I68" s="5"/>
      <c r="J68" s="5"/>
      <c r="K68" s="5"/>
      <c r="L68" s="5"/>
      <c r="M68" s="5"/>
      <c r="N68" s="6"/>
    </row>
    <row r="69" spans="1:25">
      <c r="A69" s="17"/>
      <c r="B69" s="3"/>
      <c r="C69" s="91" t="s">
        <v>0</v>
      </c>
      <c r="D69" s="81" t="str">
        <f>Apuestas!D84</f>
        <v>Select</v>
      </c>
      <c r="E69" s="81" t="str">
        <f>Apuestas!E84</f>
        <v>Select</v>
      </c>
      <c r="F69" s="92" t="s">
        <v>93</v>
      </c>
      <c r="G69" s="4"/>
      <c r="H69" s="4"/>
      <c r="I69" s="5"/>
      <c r="J69" s="5"/>
      <c r="K69" s="5"/>
      <c r="L69" s="5"/>
      <c r="M69" s="5"/>
      <c r="N69" s="6"/>
    </row>
    <row r="70" spans="1:25">
      <c r="A70" s="17"/>
      <c r="B70" s="3"/>
      <c r="C70" s="91" t="s">
        <v>16</v>
      </c>
      <c r="D70" s="81" t="str">
        <f>Apuestas!D85</f>
        <v>Select</v>
      </c>
      <c r="E70" s="81" t="str">
        <f>Apuestas!E85</f>
        <v>Select</v>
      </c>
      <c r="F70" s="92" t="s">
        <v>25</v>
      </c>
      <c r="G70" s="4"/>
      <c r="H70" s="4"/>
      <c r="I70" s="5"/>
      <c r="J70" s="5"/>
      <c r="K70" s="5"/>
      <c r="L70" s="5"/>
      <c r="M70" s="5"/>
      <c r="N70" s="6"/>
    </row>
    <row r="71" spans="1:25">
      <c r="A71" s="17"/>
      <c r="B71" s="3"/>
      <c r="C71" s="7" t="s">
        <v>91</v>
      </c>
      <c r="D71" s="4"/>
      <c r="E71" s="4"/>
      <c r="F71" s="4"/>
      <c r="G71" s="4"/>
      <c r="H71" s="4"/>
      <c r="I71" s="5"/>
      <c r="J71" s="5"/>
      <c r="K71" s="5"/>
      <c r="L71" s="5"/>
      <c r="M71" s="5"/>
      <c r="N71" s="6"/>
    </row>
    <row r="72" spans="1:25">
      <c r="A72" s="17"/>
      <c r="B72" s="3"/>
      <c r="C72" s="92" t="s">
        <v>0</v>
      </c>
      <c r="D72" s="81" t="str">
        <f>Apuestas!D87</f>
        <v>Select</v>
      </c>
      <c r="E72" s="81" t="str">
        <f>Apuestas!E87</f>
        <v>Select</v>
      </c>
      <c r="F72" s="92" t="s">
        <v>16</v>
      </c>
      <c r="G72" s="4"/>
      <c r="H72" s="4"/>
      <c r="I72" s="13"/>
      <c r="J72" s="98" t="s">
        <v>61</v>
      </c>
      <c r="K72" s="98" t="s">
        <v>63</v>
      </c>
      <c r="L72" s="98" t="s">
        <v>62</v>
      </c>
      <c r="M72" s="98" t="s">
        <v>64</v>
      </c>
      <c r="N72" s="32"/>
      <c r="V72" s="98" t="s">
        <v>61</v>
      </c>
      <c r="W72" s="98" t="s">
        <v>63</v>
      </c>
      <c r="X72" s="98" t="s">
        <v>62</v>
      </c>
      <c r="Y72" s="98" t="s">
        <v>64</v>
      </c>
    </row>
    <row r="73" spans="1:25">
      <c r="A73" s="17"/>
      <c r="B73" s="3"/>
      <c r="C73" s="7" t="s">
        <v>94</v>
      </c>
      <c r="D73" s="4"/>
      <c r="E73" s="4"/>
      <c r="F73" s="4"/>
      <c r="G73" s="4"/>
      <c r="H73" s="95" t="s">
        <v>71</v>
      </c>
      <c r="I73" s="96" t="s">
        <v>93</v>
      </c>
      <c r="J73" s="90">
        <f>IFERROR(IF(E69-D69&gt;0,3,IF(E69-D69=0,1,0)),0)+IFERROR(IF(E74-D74&gt;0,3,IF(E74-D74=0,1,0)),0)+IFERROR(IF(D77-E77&gt;0,3,IF(D77-E77=0,1,0)),0)</f>
        <v>0</v>
      </c>
      <c r="K73" s="90">
        <f>L73-M73</f>
        <v>0</v>
      </c>
      <c r="L73" s="90">
        <f>SUM(E69,E74,D77)</f>
        <v>0</v>
      </c>
      <c r="M73" s="90">
        <f>SUM(D69,D74,E77)</f>
        <v>0</v>
      </c>
      <c r="N73" s="90">
        <f>1/10^7</f>
        <v>9.9999999999999995E-8</v>
      </c>
      <c r="O73" s="138">
        <f>J73 + K73/10^2 + L73/10^4 + (100-M73)/10^6+(0-N73)</f>
        <v>9.9900000000000002E-5</v>
      </c>
      <c r="P73" s="145">
        <f>COUNTIF(O73:O76,CONCATENATE("&gt;"&amp;O73))+1</f>
        <v>1</v>
      </c>
      <c r="Q73" s="135" t="str">
        <f>I73</f>
        <v>Costa Rica</v>
      </c>
      <c r="R73"/>
      <c r="S73">
        <v>1</v>
      </c>
      <c r="T73" s="136">
        <f>IFERROR(VLOOKUP(S73,$P$36:$P$39,1,FALSE),T72)</f>
        <v>1</v>
      </c>
      <c r="U73" s="137" t="str">
        <f>VLOOKUP($T73,$P$73:$Q$76,2,FALSE)</f>
        <v>Costa Rica</v>
      </c>
      <c r="V73" s="139">
        <f>VLOOKUP($U73,$I$73:$M$76,2,FALSE)</f>
        <v>0</v>
      </c>
      <c r="W73" s="139">
        <f>VLOOKUP($U73,$I$73:$M$76,3,FALSE)</f>
        <v>0</v>
      </c>
      <c r="X73" s="139">
        <f>VLOOKUP($U73,$I$73:$M$76,4,FALSE)</f>
        <v>0</v>
      </c>
      <c r="Y73" s="139">
        <f>VLOOKUP($U73,$I$73:$M$76,5,FALSE)</f>
        <v>0</v>
      </c>
    </row>
    <row r="74" spans="1:25">
      <c r="A74" s="17"/>
      <c r="B74" s="3"/>
      <c r="C74" s="91" t="s">
        <v>25</v>
      </c>
      <c r="D74" s="81" t="str">
        <f>Apuestas!D89</f>
        <v>Select</v>
      </c>
      <c r="E74" s="81" t="str">
        <f>Apuestas!E89</f>
        <v>Select</v>
      </c>
      <c r="F74" s="92" t="s">
        <v>93</v>
      </c>
      <c r="G74" s="4"/>
      <c r="H74" s="95" t="s">
        <v>72</v>
      </c>
      <c r="I74" s="97" t="s">
        <v>16</v>
      </c>
      <c r="J74" s="90">
        <f>IFERROR(IF(D70-E70&gt;0,3,IF(D70-E70=0,1,0)),0)+IFERROR(IF(E72-D72&gt;0,3,IF(E72-D72=0,1,0)),0)+IFERROR(IF(E77-D77&gt;0,3,IF(E77-D77=0,1,0)),0)</f>
        <v>0</v>
      </c>
      <c r="K74" s="90">
        <f t="shared" ref="K74:K76" si="9">L74-M74</f>
        <v>0</v>
      </c>
      <c r="L74" s="90">
        <f>SUM(D70,E72,E77)</f>
        <v>0</v>
      </c>
      <c r="M74" s="90">
        <f>SUM(E70,D72,D77)</f>
        <v>0</v>
      </c>
      <c r="N74" s="90">
        <f>2/10^7</f>
        <v>1.9999999999999999E-7</v>
      </c>
      <c r="O74" s="138">
        <f t="shared" ref="O74:O76" si="10">J74 + K74/10^2 + L74/10^4 + (100-M74)/10^6+(0-N74)</f>
        <v>9.98E-5</v>
      </c>
      <c r="P74" s="145">
        <f>COUNTIF(O73:O76,CONCATENATE("&gt;"&amp;O74))+1</f>
        <v>2</v>
      </c>
      <c r="Q74" s="135" t="str">
        <f t="shared" ref="Q74:Q76" si="11">I74</f>
        <v>England</v>
      </c>
      <c r="R74"/>
      <c r="S74">
        <v>2</v>
      </c>
      <c r="T74" s="136">
        <f>IFERROR(VLOOKUP(S74,$P$36:$P$39,1,FALSE),T73)</f>
        <v>2</v>
      </c>
      <c r="U74" s="137" t="str">
        <f>VLOOKUP($T74,$P$73:$Q$76,2,FALSE)</f>
        <v>England</v>
      </c>
      <c r="V74" s="139">
        <f>VLOOKUP($U74,$I$73:$M$76,2,FALSE)</f>
        <v>0</v>
      </c>
      <c r="W74" s="139">
        <f>VLOOKUP($U74,$I$73:$M$76,3,FALSE)</f>
        <v>0</v>
      </c>
      <c r="X74" s="139">
        <f>VLOOKUP($U74,$I$73:$M$76,4,FALSE)</f>
        <v>0</v>
      </c>
      <c r="Y74" s="139">
        <f>VLOOKUP($U74,$I$73:$M$76,5,FALSE)</f>
        <v>0</v>
      </c>
    </row>
    <row r="75" spans="1:25">
      <c r="A75" s="17"/>
      <c r="B75" s="3"/>
      <c r="C75" s="7" t="s">
        <v>92</v>
      </c>
      <c r="D75" s="4"/>
      <c r="E75" s="4"/>
      <c r="F75" s="4"/>
      <c r="G75" s="4"/>
      <c r="H75" s="25" t="s">
        <v>73</v>
      </c>
      <c r="I75" s="97" t="s">
        <v>25</v>
      </c>
      <c r="J75" s="90">
        <f>IFERROR(IF(E70-D70&gt;0,3,IF(E70-D70=0,1,0)),0)+IFERROR(IF(D74-E74&gt;0,3,IF(D74-E74=0,1,0)),0)+IFERROR(IF(D76-E76&gt;0,3,IF(D76-E76=0,1,0)),0)</f>
        <v>0</v>
      </c>
      <c r="K75" s="90">
        <f t="shared" si="9"/>
        <v>0</v>
      </c>
      <c r="L75" s="90">
        <f>SUM(E70,D74,D76)</f>
        <v>0</v>
      </c>
      <c r="M75" s="90">
        <f>SUM(D70,E74,E76)</f>
        <v>0</v>
      </c>
      <c r="N75" s="90">
        <f>3/10^7</f>
        <v>2.9999999999999999E-7</v>
      </c>
      <c r="O75" s="138">
        <f t="shared" si="10"/>
        <v>9.9700000000000011E-5</v>
      </c>
      <c r="P75" s="145">
        <f>COUNTIF(O73:O76,CONCATENATE("&gt;"&amp;O75))+1</f>
        <v>3</v>
      </c>
      <c r="Q75" s="135" t="str">
        <f t="shared" si="11"/>
        <v>Italy</v>
      </c>
      <c r="R75"/>
      <c r="S75">
        <v>3</v>
      </c>
      <c r="T75" s="136">
        <f>IFERROR(VLOOKUP(S75,$P$36:$P$39,1,FALSE),T74)</f>
        <v>3</v>
      </c>
      <c r="U75" s="137" t="str">
        <f>VLOOKUP($T75,$P$73:$Q$76,2,FALSE)</f>
        <v>Italy</v>
      </c>
      <c r="V75" s="139">
        <f>VLOOKUP($U75,$I$73:$M$76,2,FALSE)</f>
        <v>0</v>
      </c>
      <c r="W75" s="139">
        <f>VLOOKUP($U75,$I$73:$M$76,3,FALSE)</f>
        <v>0</v>
      </c>
      <c r="X75" s="139">
        <f>VLOOKUP($U75,$I$73:$M$76,4,FALSE)</f>
        <v>0</v>
      </c>
      <c r="Y75" s="139">
        <f>VLOOKUP($U75,$I$73:$M$76,5,FALSE)</f>
        <v>0</v>
      </c>
    </row>
    <row r="76" spans="1:25">
      <c r="A76" s="17"/>
      <c r="B76" s="3"/>
      <c r="C76" s="92" t="s">
        <v>25</v>
      </c>
      <c r="D76" s="81" t="str">
        <f>Apuestas!D91</f>
        <v>Select</v>
      </c>
      <c r="E76" s="81" t="str">
        <f>Apuestas!E91</f>
        <v>Select</v>
      </c>
      <c r="F76" s="92" t="s">
        <v>0</v>
      </c>
      <c r="G76" s="4"/>
      <c r="H76" s="25" t="s">
        <v>74</v>
      </c>
      <c r="I76" s="96" t="s">
        <v>0</v>
      </c>
      <c r="J76" s="90">
        <f>IFERROR(IF(D69-E69&gt;0,3,IF(D69-E69=0,1,0)),0)+IFERROR(IF(D72-E72&gt;0,3,IF(D72-E72=0,1,0)),0)+IFERROR(IF(E76-D76&gt;0,3,IF(E76-D76=0,1,0)),0)</f>
        <v>0</v>
      </c>
      <c r="K76" s="90">
        <f t="shared" si="9"/>
        <v>0</v>
      </c>
      <c r="L76" s="90">
        <f>SUM(D69,D72,E76)</f>
        <v>0</v>
      </c>
      <c r="M76" s="90">
        <f>SUM(E69,E72,D76)</f>
        <v>0</v>
      </c>
      <c r="N76" s="90">
        <f>4/10^7</f>
        <v>3.9999999999999998E-7</v>
      </c>
      <c r="O76" s="138">
        <f t="shared" si="10"/>
        <v>9.9600000000000009E-5</v>
      </c>
      <c r="P76" s="145">
        <f>COUNTIF(O73:O76,CONCATENATE("&gt;"&amp;O76))+1</f>
        <v>4</v>
      </c>
      <c r="Q76" s="135" t="str">
        <f t="shared" si="11"/>
        <v>Uruguay</v>
      </c>
      <c r="R76"/>
      <c r="S76">
        <v>4</v>
      </c>
      <c r="T76" s="136">
        <f>IFERROR(VLOOKUP(S76,$P$36:$P$39,1,FALSE),T75)</f>
        <v>4</v>
      </c>
      <c r="U76" s="137" t="str">
        <f>VLOOKUP($T76,$P$73:$Q$76,2,FALSE)</f>
        <v>Uruguay</v>
      </c>
      <c r="V76" s="139">
        <f>VLOOKUP($U76,$I$73:$M$76,2,FALSE)</f>
        <v>0</v>
      </c>
      <c r="W76" s="139">
        <f>VLOOKUP($U76,$I$73:$M$76,3,FALSE)</f>
        <v>0</v>
      </c>
      <c r="X76" s="139">
        <f>VLOOKUP($U76,$I$73:$M$76,4,FALSE)</f>
        <v>0</v>
      </c>
      <c r="Y76" s="139">
        <f>VLOOKUP($U76,$I$73:$M$76,5,FALSE)</f>
        <v>0</v>
      </c>
    </row>
    <row r="77" spans="1:25">
      <c r="A77" s="17"/>
      <c r="B77" s="3"/>
      <c r="C77" s="92" t="s">
        <v>93</v>
      </c>
      <c r="D77" s="81" t="str">
        <f>Apuestas!D92</f>
        <v>Select</v>
      </c>
      <c r="E77" s="81" t="str">
        <f>Apuestas!E92</f>
        <v>Select</v>
      </c>
      <c r="F77" s="92" t="s">
        <v>16</v>
      </c>
      <c r="G77" s="4"/>
      <c r="H77" s="4"/>
      <c r="I77" s="5"/>
      <c r="J77" s="5"/>
      <c r="K77" s="5"/>
      <c r="L77" s="5"/>
      <c r="M77" s="5"/>
      <c r="N77" s="6"/>
    </row>
    <row r="78" spans="1:25">
      <c r="A78" s="17"/>
      <c r="B78" s="9"/>
      <c r="C78" s="10"/>
      <c r="D78" s="10"/>
      <c r="E78" s="10"/>
      <c r="F78" s="10"/>
      <c r="G78" s="10"/>
      <c r="H78" s="10"/>
      <c r="I78" s="10"/>
      <c r="J78" s="11"/>
      <c r="K78" s="11"/>
      <c r="L78" s="11"/>
      <c r="M78" s="11"/>
      <c r="N78" s="12"/>
    </row>
    <row r="79" spans="1:25" ht="15.75">
      <c r="A79" s="19"/>
      <c r="B79" s="99"/>
      <c r="C79" s="100" t="s">
        <v>80</v>
      </c>
      <c r="D79" s="100"/>
      <c r="E79" s="100"/>
      <c r="F79" s="100"/>
      <c r="G79" s="100"/>
      <c r="H79" s="109"/>
      <c r="I79" s="109"/>
      <c r="J79" s="109"/>
      <c r="K79" s="109"/>
      <c r="L79" s="109"/>
      <c r="M79" s="109"/>
      <c r="N79" s="110"/>
    </row>
    <row r="80" spans="1:25">
      <c r="A80" s="17"/>
      <c r="B80" s="23"/>
      <c r="C80" s="24"/>
      <c r="D80" s="24"/>
      <c r="E80" s="24"/>
      <c r="F80" s="24"/>
      <c r="G80" s="24"/>
      <c r="H80" s="24"/>
      <c r="I80" s="31"/>
      <c r="J80" s="31"/>
      <c r="K80" s="31"/>
      <c r="L80" s="31"/>
      <c r="M80" s="31"/>
      <c r="N80" s="32"/>
    </row>
    <row r="81" spans="1:25">
      <c r="A81" s="17"/>
      <c r="B81" s="23"/>
      <c r="C81" s="33" t="s">
        <v>96</v>
      </c>
      <c r="D81" s="24"/>
      <c r="E81" s="24"/>
      <c r="F81" s="24"/>
      <c r="G81" s="24"/>
      <c r="H81" s="24"/>
      <c r="I81" s="31"/>
      <c r="J81" s="31"/>
      <c r="K81" s="31"/>
      <c r="L81" s="31"/>
      <c r="M81" s="31"/>
      <c r="N81" s="32"/>
    </row>
    <row r="82" spans="1:25">
      <c r="A82" s="17"/>
      <c r="B82" s="23"/>
      <c r="C82" s="88" t="s">
        <v>31</v>
      </c>
      <c r="D82" s="81" t="str">
        <f>Apuestas!D99</f>
        <v>Select</v>
      </c>
      <c r="E82" s="81" t="str">
        <f>Apuestas!E99</f>
        <v>Select</v>
      </c>
      <c r="F82" s="89" t="s">
        <v>95</v>
      </c>
      <c r="G82" s="24"/>
      <c r="H82" s="24"/>
      <c r="I82" s="31"/>
      <c r="J82" s="31"/>
      <c r="K82" s="31"/>
      <c r="L82" s="31"/>
      <c r="M82" s="31"/>
      <c r="N82" s="32"/>
    </row>
    <row r="83" spans="1:25">
      <c r="A83" s="17"/>
      <c r="B83" s="23"/>
      <c r="C83" s="89" t="s">
        <v>13</v>
      </c>
      <c r="D83" s="81" t="str">
        <f>Apuestas!D100</f>
        <v>Select</v>
      </c>
      <c r="E83" s="81" t="str">
        <f>Apuestas!E100</f>
        <v>Select</v>
      </c>
      <c r="F83" s="89" t="s">
        <v>4</v>
      </c>
      <c r="G83" s="24"/>
      <c r="H83" s="24"/>
      <c r="I83" s="31"/>
      <c r="J83" s="31"/>
      <c r="K83" s="31"/>
      <c r="L83" s="31"/>
      <c r="M83" s="31"/>
      <c r="N83" s="32"/>
    </row>
    <row r="84" spans="1:25">
      <c r="A84" s="17"/>
      <c r="B84" s="23"/>
      <c r="C84" s="7" t="s">
        <v>94</v>
      </c>
      <c r="D84" s="34"/>
      <c r="E84" s="34"/>
      <c r="F84" s="24"/>
      <c r="G84" s="24"/>
      <c r="H84" s="24"/>
      <c r="I84" s="35"/>
      <c r="J84" s="98" t="s">
        <v>61</v>
      </c>
      <c r="K84" s="98" t="s">
        <v>63</v>
      </c>
      <c r="L84" s="98" t="s">
        <v>62</v>
      </c>
      <c r="M84" s="98" t="s">
        <v>64</v>
      </c>
      <c r="N84" s="32"/>
      <c r="V84" s="98" t="s">
        <v>61</v>
      </c>
      <c r="W84" s="98" t="s">
        <v>63</v>
      </c>
      <c r="X84" s="98" t="s">
        <v>62</v>
      </c>
      <c r="Y84" s="98" t="s">
        <v>64</v>
      </c>
    </row>
    <row r="85" spans="1:25">
      <c r="A85" s="17"/>
      <c r="B85" s="23"/>
      <c r="C85" s="88" t="s">
        <v>31</v>
      </c>
      <c r="D85" s="81" t="str">
        <f>Apuestas!D102</f>
        <v>Select</v>
      </c>
      <c r="E85" s="81" t="str">
        <f>Apuestas!E102</f>
        <v>Select</v>
      </c>
      <c r="F85" s="89" t="s">
        <v>13</v>
      </c>
      <c r="G85" s="24"/>
      <c r="H85" s="95" t="s">
        <v>71</v>
      </c>
      <c r="I85" s="98" t="s">
        <v>95</v>
      </c>
      <c r="J85" s="90">
        <f>IFERROR(IF(E82-D82&gt;0,3,IF(E82-D82=0,1,0)),0)+IFERROR(IF(E86-D86&gt;0,3,IF(E86-D86=0,1,0)),0)+IFERROR(IF(D89-E89&gt;0,3,IF(D89-E89=0,1,0)),0)</f>
        <v>0</v>
      </c>
      <c r="K85" s="90">
        <f>L85-M85</f>
        <v>0</v>
      </c>
      <c r="L85" s="90">
        <f>SUM(E82,E86,D89)</f>
        <v>0</v>
      </c>
      <c r="M85" s="90">
        <f>SUM(D82,D86,E89)</f>
        <v>0</v>
      </c>
      <c r="N85" s="90">
        <f>1/10^7</f>
        <v>9.9999999999999995E-8</v>
      </c>
      <c r="O85" s="138">
        <f>J85 + K85/10^2 + L85/10^4 + (100-M85)/10^6+(0-N85)</f>
        <v>9.9900000000000002E-5</v>
      </c>
      <c r="P85" s="145">
        <f>COUNTIF(O85:O88,CONCATENATE("&gt;"&amp;O85))+1</f>
        <v>1</v>
      </c>
      <c r="Q85" s="135" t="str">
        <f>I85</f>
        <v>Ecuador</v>
      </c>
      <c r="R85"/>
      <c r="S85">
        <v>1</v>
      </c>
      <c r="T85" s="136">
        <f>IFERROR(VLOOKUP(S85,$P$36:$P$39,1,FALSE),T84)</f>
        <v>1</v>
      </c>
      <c r="U85" s="137" t="str">
        <f>VLOOKUP($T85,$P$85:$Q$88,2,FALSE)</f>
        <v>Ecuador</v>
      </c>
      <c r="V85" s="139">
        <f>VLOOKUP($U85,$I$85:$M$88,2,FALSE)</f>
        <v>0</v>
      </c>
      <c r="W85" s="139">
        <f>VLOOKUP($U85,$I$85:$M$88,3,FALSE)</f>
        <v>0</v>
      </c>
      <c r="X85" s="139">
        <f>VLOOKUP($U85,$I$85:$M$88,4,FALSE)</f>
        <v>0</v>
      </c>
      <c r="Y85" s="139">
        <f>VLOOKUP($U85,$I$85:$M$88,5,FALSE)</f>
        <v>0</v>
      </c>
    </row>
    <row r="86" spans="1:25">
      <c r="A86" s="17"/>
      <c r="B86" s="23"/>
      <c r="C86" s="89" t="s">
        <v>4</v>
      </c>
      <c r="D86" s="81" t="str">
        <f>Apuestas!D103</f>
        <v>Select</v>
      </c>
      <c r="E86" s="81" t="str">
        <f>Apuestas!E103</f>
        <v>Select</v>
      </c>
      <c r="F86" s="89" t="s">
        <v>95</v>
      </c>
      <c r="G86" s="24"/>
      <c r="H86" s="95" t="s">
        <v>72</v>
      </c>
      <c r="I86" s="98" t="s">
        <v>13</v>
      </c>
      <c r="J86" s="90">
        <f>IFERROR(IF(D83-E83&gt;0,3,IF(D83-E83=0,1,0)),0)+IFERROR(IF(E85-D85&gt;0,3,IF(E85-D85=0,1,0)),0)+IFERROR(IF(E89-D89&gt;0,3,IF(E89-D89=0,1,0)),0)</f>
        <v>0</v>
      </c>
      <c r="K86" s="90">
        <f t="shared" ref="K86:K88" si="12">L86-M86</f>
        <v>0</v>
      </c>
      <c r="L86" s="90">
        <f>SUM(D83,E85,E89)</f>
        <v>0</v>
      </c>
      <c r="M86" s="90">
        <f>SUM(E83,D85,D89)</f>
        <v>0</v>
      </c>
      <c r="N86" s="90">
        <f>2/10^7</f>
        <v>1.9999999999999999E-7</v>
      </c>
      <c r="O86" s="138">
        <f t="shared" ref="O86:O88" si="13">J86 + K86/10^2 + L86/10^4 + (100-M86)/10^6+(0-N86)</f>
        <v>9.98E-5</v>
      </c>
      <c r="P86" s="145">
        <f>COUNTIF(O85:O88,CONCATENATE("&gt;"&amp;O86))+1</f>
        <v>2</v>
      </c>
      <c r="Q86" s="135" t="str">
        <f t="shared" ref="Q86:Q88" si="14">I86</f>
        <v>France</v>
      </c>
      <c r="R86"/>
      <c r="S86">
        <v>2</v>
      </c>
      <c r="T86" s="136">
        <f>IFERROR(VLOOKUP(S86,$P$36:$P$39,1,FALSE),T85)</f>
        <v>2</v>
      </c>
      <c r="U86" s="137" t="str">
        <f>VLOOKUP($T86,$P$85:$Q$88,2,FALSE)</f>
        <v>France</v>
      </c>
      <c r="V86" s="139">
        <f>VLOOKUP($U86,$I$85:$M$88,2,FALSE)</f>
        <v>0</v>
      </c>
      <c r="W86" s="139">
        <f>VLOOKUP($U86,$I$85:$M$88,3,FALSE)</f>
        <v>0</v>
      </c>
      <c r="X86" s="139">
        <f>VLOOKUP($U86,$I$85:$M$88,4,FALSE)</f>
        <v>0</v>
      </c>
      <c r="Y86" s="139">
        <f>VLOOKUP($U86,$I$85:$M$88,5,FALSE)</f>
        <v>0</v>
      </c>
    </row>
    <row r="87" spans="1:25">
      <c r="A87" s="17"/>
      <c r="B87" s="23"/>
      <c r="C87" s="33" t="s">
        <v>143</v>
      </c>
      <c r="D87" s="34"/>
      <c r="E87" s="34"/>
      <c r="F87" s="24"/>
      <c r="G87" s="24"/>
      <c r="H87" s="25" t="s">
        <v>73</v>
      </c>
      <c r="I87" s="98" t="s">
        <v>4</v>
      </c>
      <c r="J87" s="90">
        <f>IFERROR(IF(E83-D83&gt;0,3,IF(E83-D83=0,1,0)),0)+IFERROR(IF(D86-E86&gt;0,3,IF(D86-E86=0,1,0)),0)+IFERROR(IF(D88-E88&gt;0,3,IF(D88-E88=0,1,0)),0)</f>
        <v>0</v>
      </c>
      <c r="K87" s="90">
        <f t="shared" si="12"/>
        <v>0</v>
      </c>
      <c r="L87" s="90">
        <f>SUM(E83,D86,D88)</f>
        <v>0</v>
      </c>
      <c r="M87" s="90">
        <f>SUM(D83,E86,E88)</f>
        <v>0</v>
      </c>
      <c r="N87" s="90">
        <f>3/10^7</f>
        <v>2.9999999999999999E-7</v>
      </c>
      <c r="O87" s="138">
        <f t="shared" si="13"/>
        <v>9.9700000000000011E-5</v>
      </c>
      <c r="P87" s="145">
        <f>COUNTIF(O85:O88,CONCATENATE("&gt;"&amp;O87))+1</f>
        <v>3</v>
      </c>
      <c r="Q87" s="135" t="str">
        <f t="shared" si="14"/>
        <v>Honduras</v>
      </c>
      <c r="R87"/>
      <c r="S87">
        <v>3</v>
      </c>
      <c r="T87" s="136">
        <f>IFERROR(VLOOKUP(S87,$P$36:$P$39,1,FALSE),T86)</f>
        <v>3</v>
      </c>
      <c r="U87" s="137" t="str">
        <f>VLOOKUP($T87,$P$85:$Q$88,2,FALSE)</f>
        <v>Honduras</v>
      </c>
      <c r="V87" s="139">
        <f>VLOOKUP($U87,$I$85:$M$88,2,FALSE)</f>
        <v>0</v>
      </c>
      <c r="W87" s="139">
        <f>VLOOKUP($U87,$I$85:$M$88,3,FALSE)</f>
        <v>0</v>
      </c>
      <c r="X87" s="139">
        <f>VLOOKUP($U87,$I$85:$M$88,4,FALSE)</f>
        <v>0</v>
      </c>
      <c r="Y87" s="139">
        <f>VLOOKUP($U87,$I$85:$M$88,5,FALSE)</f>
        <v>0</v>
      </c>
    </row>
    <row r="88" spans="1:25">
      <c r="A88" s="17"/>
      <c r="B88" s="23"/>
      <c r="C88" s="89" t="s">
        <v>4</v>
      </c>
      <c r="D88" s="81" t="str">
        <f>Apuestas!D105</f>
        <v>Select</v>
      </c>
      <c r="E88" s="81" t="str">
        <f>Apuestas!E105</f>
        <v>Select</v>
      </c>
      <c r="F88" s="89" t="s">
        <v>31</v>
      </c>
      <c r="G88" s="24"/>
      <c r="H88" s="25" t="s">
        <v>74</v>
      </c>
      <c r="I88" s="98" t="s">
        <v>31</v>
      </c>
      <c r="J88" s="90">
        <f>IFERROR(IF(D82-E82&gt;0,3,IF(D82-E82=0,1,0)),0)+IFERROR(IF(D85-E85&gt;0,3,IF(D85-E85=0,1,0)),0)+IFERROR(IF(E88-D88&gt;0,3,IF(E88-D88=0,1,0)),0)</f>
        <v>0</v>
      </c>
      <c r="K88" s="90">
        <f t="shared" si="12"/>
        <v>0</v>
      </c>
      <c r="L88" s="90">
        <f>SUM(D82,D85,E88)</f>
        <v>0</v>
      </c>
      <c r="M88" s="90">
        <f>SUM(E82,E85,D88)</f>
        <v>0</v>
      </c>
      <c r="N88" s="90">
        <f>4/10^7</f>
        <v>3.9999999999999998E-7</v>
      </c>
      <c r="O88" s="138">
        <f t="shared" si="13"/>
        <v>9.9600000000000009E-5</v>
      </c>
      <c r="P88" s="145">
        <f>COUNTIF(O85:O88,CONCATENATE("&gt;"&amp;O88))+1</f>
        <v>4</v>
      </c>
      <c r="Q88" s="135" t="str">
        <f t="shared" si="14"/>
        <v>Switzerland</v>
      </c>
      <c r="R88"/>
      <c r="S88">
        <v>4</v>
      </c>
      <c r="T88" s="136">
        <f>IFERROR(VLOOKUP(S88,$P$36:$P$39,1,FALSE),T87)</f>
        <v>4</v>
      </c>
      <c r="U88" s="137" t="str">
        <f>VLOOKUP($T88,$P$85:$Q$88,2,FALSE)</f>
        <v>Switzerland</v>
      </c>
      <c r="V88" s="139">
        <f>VLOOKUP($U88,$I$85:$M$88,2,FALSE)</f>
        <v>0</v>
      </c>
      <c r="W88" s="139">
        <f>VLOOKUP($U88,$I$85:$M$88,3,FALSE)</f>
        <v>0</v>
      </c>
      <c r="X88" s="139">
        <f>VLOOKUP($U88,$I$85:$M$88,4,FALSE)</f>
        <v>0</v>
      </c>
      <c r="Y88" s="139">
        <f>VLOOKUP($U88,$I$85:$M$88,5,FALSE)</f>
        <v>0</v>
      </c>
    </row>
    <row r="89" spans="1:25">
      <c r="A89" s="17"/>
      <c r="B89" s="23"/>
      <c r="C89" s="89" t="s">
        <v>95</v>
      </c>
      <c r="D89" s="81" t="str">
        <f>Apuestas!D106</f>
        <v>Select</v>
      </c>
      <c r="E89" s="81" t="str">
        <f>Apuestas!E106</f>
        <v>Select</v>
      </c>
      <c r="F89" s="89" t="s">
        <v>13</v>
      </c>
      <c r="G89" s="24"/>
      <c r="H89" s="24"/>
      <c r="I89" s="31"/>
      <c r="J89" s="31"/>
      <c r="K89" s="31"/>
      <c r="L89" s="31"/>
      <c r="M89" s="31"/>
      <c r="N89" s="32"/>
    </row>
    <row r="90" spans="1:25">
      <c r="A90" s="17"/>
      <c r="B90" s="36"/>
      <c r="C90" s="37"/>
      <c r="D90" s="38"/>
      <c r="E90" s="38"/>
      <c r="F90" s="37"/>
      <c r="G90" s="37"/>
      <c r="H90" s="37"/>
      <c r="I90" s="37"/>
      <c r="J90" s="39"/>
      <c r="K90" s="39"/>
      <c r="L90" s="39"/>
      <c r="M90" s="39"/>
      <c r="N90" s="40"/>
    </row>
    <row r="91" spans="1:25" ht="15.75">
      <c r="A91" s="19"/>
      <c r="B91" s="99"/>
      <c r="C91" s="100" t="s">
        <v>79</v>
      </c>
      <c r="D91" s="100"/>
      <c r="E91" s="100"/>
      <c r="F91" s="100"/>
      <c r="G91" s="100"/>
      <c r="H91" s="100"/>
      <c r="I91" s="100"/>
      <c r="J91" s="100"/>
      <c r="K91" s="100"/>
      <c r="L91" s="100"/>
      <c r="M91" s="100"/>
      <c r="N91" s="101"/>
    </row>
    <row r="92" spans="1:25">
      <c r="A92" s="17"/>
      <c r="B92" s="3"/>
      <c r="C92" s="4"/>
      <c r="D92" s="8"/>
      <c r="E92" s="8"/>
      <c r="F92" s="4"/>
      <c r="G92" s="4"/>
      <c r="H92" s="4"/>
      <c r="I92" s="87"/>
      <c r="J92" s="5"/>
      <c r="K92" s="5"/>
      <c r="L92" s="5"/>
      <c r="M92" s="5"/>
      <c r="N92" s="6"/>
    </row>
    <row r="93" spans="1:25">
      <c r="A93" s="17"/>
      <c r="B93" s="3"/>
      <c r="C93" s="7" t="s">
        <v>96</v>
      </c>
      <c r="D93" s="8"/>
      <c r="E93" s="8"/>
      <c r="F93" s="4"/>
      <c r="G93" s="4"/>
      <c r="H93" s="4"/>
      <c r="I93" s="5"/>
      <c r="J93" s="5"/>
      <c r="K93" s="5"/>
      <c r="L93" s="5"/>
      <c r="M93" s="5"/>
      <c r="N93" s="6"/>
    </row>
    <row r="94" spans="1:25">
      <c r="A94" s="17"/>
      <c r="B94" s="3"/>
      <c r="C94" s="91" t="s">
        <v>1</v>
      </c>
      <c r="D94" s="81" t="str">
        <f>Apuestas!D113</f>
        <v>Select</v>
      </c>
      <c r="E94" s="81" t="str">
        <f>Apuestas!E113</f>
        <v>Select</v>
      </c>
      <c r="F94" s="92" t="s">
        <v>97</v>
      </c>
      <c r="G94" s="4"/>
      <c r="H94" s="4"/>
      <c r="I94" s="5"/>
      <c r="J94" s="5"/>
      <c r="K94" s="5"/>
      <c r="L94" s="5"/>
      <c r="M94" s="5"/>
      <c r="N94" s="6"/>
    </row>
    <row r="95" spans="1:25">
      <c r="A95" s="17"/>
      <c r="B95" s="3"/>
      <c r="C95" s="7" t="s">
        <v>100</v>
      </c>
      <c r="D95" s="8"/>
      <c r="E95" s="8"/>
      <c r="F95" s="4"/>
      <c r="G95" s="4"/>
      <c r="H95" s="4"/>
      <c r="I95" s="5"/>
      <c r="J95" s="5"/>
      <c r="K95" s="5"/>
      <c r="L95" s="5"/>
      <c r="M95" s="5"/>
      <c r="N95" s="6"/>
    </row>
    <row r="96" spans="1:25">
      <c r="A96" s="17"/>
      <c r="B96" s="3"/>
      <c r="C96" s="91" t="s">
        <v>98</v>
      </c>
      <c r="D96" s="81" t="str">
        <f>Apuestas!D115</f>
        <v>Select</v>
      </c>
      <c r="E96" s="81" t="str">
        <f>Apuestas!E115</f>
        <v>Select</v>
      </c>
      <c r="F96" s="92" t="s">
        <v>2</v>
      </c>
      <c r="G96" s="4"/>
      <c r="H96" s="4"/>
      <c r="I96" s="5"/>
      <c r="J96" s="5"/>
      <c r="K96" s="5"/>
      <c r="L96" s="5"/>
      <c r="M96" s="5"/>
      <c r="N96" s="6"/>
    </row>
    <row r="97" spans="1:25">
      <c r="A97" s="17"/>
      <c r="B97" s="3"/>
      <c r="C97" s="7" t="s">
        <v>99</v>
      </c>
      <c r="D97" s="8"/>
      <c r="E97" s="8"/>
      <c r="F97" s="4"/>
      <c r="G97" s="4"/>
      <c r="H97" s="4"/>
      <c r="I97" s="13"/>
      <c r="J97" s="98" t="s">
        <v>61</v>
      </c>
      <c r="K97" s="98" t="s">
        <v>63</v>
      </c>
      <c r="L97" s="98" t="s">
        <v>62</v>
      </c>
      <c r="M97" s="98" t="s">
        <v>64</v>
      </c>
      <c r="N97" s="32"/>
      <c r="V97" s="98" t="s">
        <v>61</v>
      </c>
      <c r="W97" s="98" t="s">
        <v>63</v>
      </c>
      <c r="X97" s="98" t="s">
        <v>62</v>
      </c>
      <c r="Y97" s="98" t="s">
        <v>64</v>
      </c>
    </row>
    <row r="98" spans="1:25">
      <c r="A98" s="17"/>
      <c r="B98" s="3"/>
      <c r="C98" s="91" t="s">
        <v>1</v>
      </c>
      <c r="D98" s="81" t="str">
        <f>Apuestas!D117</f>
        <v>Select</v>
      </c>
      <c r="E98" s="81" t="str">
        <f>Apuestas!E117</f>
        <v>Select</v>
      </c>
      <c r="F98" s="92" t="s">
        <v>98</v>
      </c>
      <c r="G98" s="4"/>
      <c r="H98" s="95" t="s">
        <v>71</v>
      </c>
      <c r="I98" s="96" t="s">
        <v>1</v>
      </c>
      <c r="J98" s="90">
        <f>IFERROR(IF(D94-E94&gt;0,3,IF(D94-E94=0,1,0)),0)+IFERROR(IF(D98-E98&gt;0,3,IF(D98-E98=0,1,0)),0)+IFERROR(IF(E101-D101&gt;0,3,IF(E101-D101=0,1,0)),0)</f>
        <v>0</v>
      </c>
      <c r="K98" s="90">
        <f>L98-M98</f>
        <v>0</v>
      </c>
      <c r="L98" s="90">
        <f>SUM(D94,D98,E101)</f>
        <v>0</v>
      </c>
      <c r="M98" s="90">
        <f>SUM(E94,E98,D101)</f>
        <v>0</v>
      </c>
      <c r="N98" s="90">
        <f>1/10^7</f>
        <v>9.9999999999999995E-8</v>
      </c>
      <c r="O98" s="138">
        <f>J98 + K98/10^2 + L98/10^4 + (100-M98)/10^6+(0-N98)</f>
        <v>9.9900000000000002E-5</v>
      </c>
      <c r="P98" s="145">
        <f>COUNTIF(O98:O101,CONCATENATE("&gt;"&amp;O98))+1</f>
        <v>1</v>
      </c>
      <c r="Q98" s="135" t="str">
        <f>I98</f>
        <v>Argentina</v>
      </c>
      <c r="R98"/>
      <c r="S98">
        <v>1</v>
      </c>
      <c r="T98" s="136">
        <f>IFERROR(VLOOKUP(S98,$P$36:$P$39,1,FALSE),T97)</f>
        <v>1</v>
      </c>
      <c r="U98" s="137" t="str">
        <f>VLOOKUP($T98,$P$98:$Q$101,2,FALSE)</f>
        <v>Argentina</v>
      </c>
      <c r="V98" s="139">
        <f>VLOOKUP($U98,$I$98:$M$101,2,FALSE)</f>
        <v>0</v>
      </c>
      <c r="W98" s="139">
        <f>VLOOKUP($U98,$I$98:$M$101,3,FALSE)</f>
        <v>0</v>
      </c>
      <c r="X98" s="139">
        <f>VLOOKUP($U98,$I$98:$M$101,4,FALSE)</f>
        <v>0</v>
      </c>
      <c r="Y98" s="139">
        <f>VLOOKUP($U98,$I$98:$M$101,5,FALSE)</f>
        <v>0</v>
      </c>
    </row>
    <row r="99" spans="1:25">
      <c r="A99" s="17"/>
      <c r="B99" s="3"/>
      <c r="C99" s="92" t="s">
        <v>2</v>
      </c>
      <c r="D99" s="81" t="str">
        <f>Apuestas!D118</f>
        <v>Select</v>
      </c>
      <c r="E99" s="81" t="str">
        <f>Apuestas!E118</f>
        <v>Select</v>
      </c>
      <c r="F99" s="92" t="s">
        <v>97</v>
      </c>
      <c r="G99" s="4"/>
      <c r="H99" s="95" t="s">
        <v>72</v>
      </c>
      <c r="I99" s="97" t="s">
        <v>97</v>
      </c>
      <c r="J99" s="90">
        <f>IFERROR(IF(E94-D94&gt;0,3,IF(E94-D94=0,1,0)),0)+IFERROR(IF(E99-D99&gt;0,3,IF(E99-D99=0,1,0)),0)+IFERROR(IF(D102-E102&gt;0,3,IF(D102-E102=0,1,0)),0)</f>
        <v>0</v>
      </c>
      <c r="K99" s="90">
        <f t="shared" ref="K99:K101" si="15">L99-M99</f>
        <v>0</v>
      </c>
      <c r="L99" s="90">
        <f>SUM(E94,E99,D102)</f>
        <v>0</v>
      </c>
      <c r="M99" s="90">
        <f>SUM(D94,D99,E102)</f>
        <v>0</v>
      </c>
      <c r="N99" s="90">
        <f>2/10^7</f>
        <v>1.9999999999999999E-7</v>
      </c>
      <c r="O99" s="138">
        <f t="shared" ref="O99:O101" si="16">J99 + K99/10^2 + L99/10^4 + (100-M99)/10^6+(0-N99)</f>
        <v>9.98E-5</v>
      </c>
      <c r="P99" s="145">
        <f>COUNTIF(O98:O101,CONCATENATE("&gt;"&amp;O99))+1</f>
        <v>2</v>
      </c>
      <c r="Q99" s="135" t="str">
        <f t="shared" ref="Q99:Q101" si="17">I99</f>
        <v>Bosnia and Herzegovina</v>
      </c>
      <c r="R99"/>
      <c r="S99">
        <v>2</v>
      </c>
      <c r="T99" s="136">
        <f>IFERROR(VLOOKUP(S99,$P$36:$P$39,1,FALSE),T98)</f>
        <v>2</v>
      </c>
      <c r="U99" s="137" t="str">
        <f>VLOOKUP($T99,$P$98:$Q$101,2,FALSE)</f>
        <v>Bosnia and Herzegovina</v>
      </c>
      <c r="V99" s="139">
        <f>VLOOKUP($U99,$I$98:$M$101,2,FALSE)</f>
        <v>0</v>
      </c>
      <c r="W99" s="139">
        <f>VLOOKUP($U99,$I$98:$M$101,3,FALSE)</f>
        <v>0</v>
      </c>
      <c r="X99" s="139">
        <f>VLOOKUP($U99,$I$98:$M$101,4,FALSE)</f>
        <v>0</v>
      </c>
      <c r="Y99" s="139">
        <f>VLOOKUP($U99,$I$98:$M$101,5,FALSE)</f>
        <v>0</v>
      </c>
    </row>
    <row r="100" spans="1:25">
      <c r="A100" s="17"/>
      <c r="B100" s="3"/>
      <c r="C100" s="7" t="s">
        <v>101</v>
      </c>
      <c r="D100" s="8"/>
      <c r="E100" s="8"/>
      <c r="F100" s="4"/>
      <c r="G100" s="4"/>
      <c r="H100" s="25" t="s">
        <v>73</v>
      </c>
      <c r="I100" s="97" t="s">
        <v>98</v>
      </c>
      <c r="J100" s="90">
        <f>IFERROR(IF(D96-E96&gt;0,3,IF(D96-E96=0,1,0)),0)+IFERROR(IF(E98-D98&gt;0,3,IF(E98-D98=0,1,0)),0)+IFERROR(IF(E102-D102&gt;0,3,IF(E102-D102=0,1,0)),0)</f>
        <v>0</v>
      </c>
      <c r="K100" s="90">
        <f t="shared" si="15"/>
        <v>0</v>
      </c>
      <c r="L100" s="90">
        <f>SUM(D96,E98,E102)</f>
        <v>0</v>
      </c>
      <c r="M100" s="90">
        <f>SUM(E96,D98,D102)</f>
        <v>0</v>
      </c>
      <c r="N100" s="90">
        <f>3/10^7</f>
        <v>2.9999999999999999E-7</v>
      </c>
      <c r="O100" s="138">
        <f t="shared" si="16"/>
        <v>9.9700000000000011E-5</v>
      </c>
      <c r="P100" s="145">
        <f>COUNTIF(O98:O101,CONCATENATE("&gt;"&amp;O100))+1</f>
        <v>3</v>
      </c>
      <c r="Q100" s="135" t="str">
        <f t="shared" si="17"/>
        <v>Iran</v>
      </c>
      <c r="R100"/>
      <c r="S100">
        <v>3</v>
      </c>
      <c r="T100" s="136">
        <f>IFERROR(VLOOKUP(S100,$P$36:$P$39,1,FALSE),T99)</f>
        <v>3</v>
      </c>
      <c r="U100" s="137" t="str">
        <f>VLOOKUP($T100,$P$98:$Q$101,2,FALSE)</f>
        <v>Iran</v>
      </c>
      <c r="V100" s="139">
        <f>VLOOKUP($U100,$I$98:$M$101,2,FALSE)</f>
        <v>0</v>
      </c>
      <c r="W100" s="139">
        <f>VLOOKUP($U100,$I$98:$M$101,3,FALSE)</f>
        <v>0</v>
      </c>
      <c r="X100" s="139">
        <f>VLOOKUP($U100,$I$98:$M$101,4,FALSE)</f>
        <v>0</v>
      </c>
      <c r="Y100" s="139">
        <f>VLOOKUP($U100,$I$98:$M$101,5,FALSE)</f>
        <v>0</v>
      </c>
    </row>
    <row r="101" spans="1:25">
      <c r="A101" s="17"/>
      <c r="B101" s="3"/>
      <c r="C101" s="91" t="s">
        <v>2</v>
      </c>
      <c r="D101" s="81" t="str">
        <f>Apuestas!D120</f>
        <v>Select</v>
      </c>
      <c r="E101" s="81" t="str">
        <f>Apuestas!E120</f>
        <v>Select</v>
      </c>
      <c r="F101" s="92" t="s">
        <v>1</v>
      </c>
      <c r="G101" s="4"/>
      <c r="H101" s="25" t="s">
        <v>74</v>
      </c>
      <c r="I101" s="96" t="s">
        <v>2</v>
      </c>
      <c r="J101" s="90">
        <f>IFERROR(IF(E96-D96&gt;0,3,IF(E96-D96=0,1,0)),0)+IFERROR(IF(D99-E99&gt;0,3,IF(D99-E99=0,1,0)),0)+IFERROR(IF(D101-E101&gt;0,3,IF(D101-E101=0,1,0)),0)</f>
        <v>0</v>
      </c>
      <c r="K101" s="90">
        <f t="shared" si="15"/>
        <v>0</v>
      </c>
      <c r="L101" s="90">
        <f>SUM(E96,D99,D101)</f>
        <v>0</v>
      </c>
      <c r="M101" s="90">
        <f>SUM(D96,E99,E101)</f>
        <v>0</v>
      </c>
      <c r="N101" s="90">
        <f>4/10^7</f>
        <v>3.9999999999999998E-7</v>
      </c>
      <c r="O101" s="138">
        <f t="shared" si="16"/>
        <v>9.9600000000000009E-5</v>
      </c>
      <c r="P101" s="145">
        <f>COUNTIF(O98:O101,CONCATENATE("&gt;"&amp;O101))+1</f>
        <v>4</v>
      </c>
      <c r="Q101" s="135" t="str">
        <f t="shared" si="17"/>
        <v>Nigeria</v>
      </c>
      <c r="R101"/>
      <c r="S101">
        <v>4</v>
      </c>
      <c r="T101" s="136">
        <f>IFERROR(VLOOKUP(S101,$P$36:$P$39,1,FALSE),T100)</f>
        <v>4</v>
      </c>
      <c r="U101" s="137" t="str">
        <f>VLOOKUP($T101,$P$98:$Q$101,2,FALSE)</f>
        <v>Nigeria</v>
      </c>
      <c r="V101" s="139">
        <f>VLOOKUP($U101,$I$98:$M$101,2,FALSE)</f>
        <v>0</v>
      </c>
      <c r="W101" s="139">
        <f>VLOOKUP($U101,$I$98:$M$101,3,FALSE)</f>
        <v>0</v>
      </c>
      <c r="X101" s="139">
        <f>VLOOKUP($U101,$I$98:$M$101,4,FALSE)</f>
        <v>0</v>
      </c>
      <c r="Y101" s="139">
        <f>VLOOKUP($U101,$I$98:$M$101,5,FALSE)</f>
        <v>0</v>
      </c>
    </row>
    <row r="102" spans="1:25">
      <c r="A102" s="17"/>
      <c r="B102" s="3"/>
      <c r="C102" s="91" t="s">
        <v>97</v>
      </c>
      <c r="D102" s="81" t="str">
        <f>Apuestas!D121</f>
        <v>Select</v>
      </c>
      <c r="E102" s="81" t="str">
        <f>Apuestas!E121</f>
        <v>Select</v>
      </c>
      <c r="F102" s="92" t="s">
        <v>98</v>
      </c>
      <c r="G102" s="4"/>
      <c r="H102" s="4"/>
      <c r="I102" s="5"/>
      <c r="J102" s="5"/>
      <c r="K102" s="5"/>
      <c r="L102" s="5"/>
      <c r="M102" s="5"/>
      <c r="N102" s="6"/>
    </row>
    <row r="103" spans="1:25">
      <c r="A103" s="17"/>
      <c r="B103" s="9"/>
      <c r="C103" s="10"/>
      <c r="D103" s="10"/>
      <c r="E103" s="10"/>
      <c r="F103" s="10"/>
      <c r="G103" s="10"/>
      <c r="H103" s="10"/>
      <c r="I103" s="10"/>
      <c r="J103" s="11"/>
      <c r="K103" s="11"/>
      <c r="L103" s="11"/>
      <c r="M103" s="11"/>
      <c r="N103" s="12"/>
    </row>
    <row r="104" spans="1:25" ht="15.75">
      <c r="A104" s="19"/>
      <c r="B104" s="99"/>
      <c r="C104" s="100" t="s">
        <v>78</v>
      </c>
      <c r="D104" s="100"/>
      <c r="E104" s="100"/>
      <c r="F104" s="100"/>
      <c r="G104" s="100"/>
      <c r="H104" s="100"/>
      <c r="I104" s="100"/>
      <c r="J104" s="100"/>
      <c r="K104" s="100"/>
      <c r="L104" s="100"/>
      <c r="M104" s="100"/>
      <c r="N104" s="101"/>
    </row>
    <row r="105" spans="1:25">
      <c r="A105" s="17"/>
      <c r="B105" s="23"/>
      <c r="C105" s="24"/>
      <c r="D105" s="24"/>
      <c r="E105" s="24"/>
      <c r="F105" s="24"/>
      <c r="G105" s="24"/>
      <c r="H105" s="24"/>
      <c r="I105" s="31"/>
      <c r="J105" s="31"/>
      <c r="K105" s="31"/>
      <c r="L105" s="31"/>
      <c r="M105" s="31"/>
      <c r="N105" s="32"/>
    </row>
    <row r="106" spans="1:25">
      <c r="A106" s="17"/>
      <c r="B106" s="23"/>
      <c r="C106" s="33" t="s">
        <v>100</v>
      </c>
      <c r="D106" s="24"/>
      <c r="E106" s="24"/>
      <c r="F106" s="24"/>
      <c r="G106" s="24"/>
      <c r="H106" s="24"/>
      <c r="I106" s="31"/>
      <c r="J106" s="31"/>
      <c r="K106" s="31"/>
      <c r="L106" s="31"/>
      <c r="M106" s="31"/>
      <c r="N106" s="32"/>
    </row>
    <row r="107" spans="1:25">
      <c r="A107" s="17"/>
      <c r="B107" s="23"/>
      <c r="C107" s="88" t="s">
        <v>20</v>
      </c>
      <c r="D107" s="81" t="str">
        <f>Apuestas!D128</f>
        <v>Select</v>
      </c>
      <c r="E107" s="81" t="str">
        <f>Apuestas!E128</f>
        <v>Select</v>
      </c>
      <c r="F107" s="89" t="s">
        <v>8</v>
      </c>
      <c r="G107" s="24"/>
      <c r="H107" s="24"/>
      <c r="I107" s="31"/>
      <c r="J107" s="31"/>
      <c r="K107" s="31"/>
      <c r="L107" s="31"/>
      <c r="M107" s="31"/>
      <c r="N107" s="32"/>
    </row>
    <row r="108" spans="1:25">
      <c r="A108" s="17"/>
      <c r="B108" s="23"/>
      <c r="C108" s="88" t="s">
        <v>6</v>
      </c>
      <c r="D108" s="81" t="str">
        <f>Apuestas!D129</f>
        <v>Select</v>
      </c>
      <c r="E108" s="81" t="str">
        <f>Apuestas!E129</f>
        <v>Select</v>
      </c>
      <c r="F108" s="89" t="s">
        <v>17</v>
      </c>
      <c r="G108" s="24"/>
      <c r="H108" s="24"/>
      <c r="I108" s="31"/>
      <c r="J108" s="31"/>
      <c r="K108" s="31"/>
      <c r="L108" s="31"/>
      <c r="M108" s="31"/>
      <c r="N108" s="32"/>
    </row>
    <row r="109" spans="1:25">
      <c r="A109" s="17"/>
      <c r="B109" s="23"/>
      <c r="C109" s="33" t="s">
        <v>99</v>
      </c>
      <c r="D109" s="24"/>
      <c r="E109" s="24"/>
      <c r="F109" s="24"/>
      <c r="G109" s="24"/>
      <c r="H109" s="24"/>
      <c r="I109" s="31"/>
      <c r="J109" s="31"/>
      <c r="K109" s="31"/>
      <c r="L109" s="31"/>
      <c r="M109" s="31"/>
      <c r="N109" s="32"/>
    </row>
    <row r="110" spans="1:25">
      <c r="A110" s="17"/>
      <c r="B110" s="23"/>
      <c r="C110" s="89" t="s">
        <v>20</v>
      </c>
      <c r="D110" s="81" t="str">
        <f>Apuestas!D131</f>
        <v>Select</v>
      </c>
      <c r="E110" s="81" t="str">
        <f>Apuestas!E131</f>
        <v>Select</v>
      </c>
      <c r="F110" s="89" t="s">
        <v>6</v>
      </c>
      <c r="G110" s="24"/>
      <c r="H110" s="24"/>
      <c r="I110" s="35"/>
      <c r="J110" s="98" t="s">
        <v>61</v>
      </c>
      <c r="K110" s="98" t="s">
        <v>63</v>
      </c>
      <c r="L110" s="98" t="s">
        <v>62</v>
      </c>
      <c r="M110" s="98" t="s">
        <v>64</v>
      </c>
      <c r="N110" s="32"/>
      <c r="V110" s="98" t="s">
        <v>61</v>
      </c>
      <c r="W110" s="98" t="s">
        <v>63</v>
      </c>
      <c r="X110" s="98" t="s">
        <v>62</v>
      </c>
      <c r="Y110" s="98" t="s">
        <v>64</v>
      </c>
    </row>
    <row r="111" spans="1:25">
      <c r="A111" s="17"/>
      <c r="B111" s="23"/>
      <c r="C111" s="33" t="s">
        <v>102</v>
      </c>
      <c r="D111" s="24"/>
      <c r="E111" s="24"/>
      <c r="F111" s="24"/>
      <c r="G111" s="24"/>
      <c r="H111" s="95" t="s">
        <v>71</v>
      </c>
      <c r="I111" s="98" t="s">
        <v>20</v>
      </c>
      <c r="J111" s="90">
        <f>IFERROR(IF(D107-E107&gt;0,3,IF(D107-E107=0,1,0)),0)+IFERROR(IF(D110-E110&gt;0,3,IF(D110-E110=0,1,0)),0)+IFERROR(IF(E114-D114&gt;0,3,IF(E114-D114=0,1,0)),0)</f>
        <v>0</v>
      </c>
      <c r="K111" s="90">
        <f>L111-M111</f>
        <v>0</v>
      </c>
      <c r="L111" s="90">
        <f>SUM(D107,D110,E114)</f>
        <v>0</v>
      </c>
      <c r="M111" s="90">
        <f>SUM(E107,E110,D114)</f>
        <v>0</v>
      </c>
      <c r="N111" s="90">
        <f>1/10^7</f>
        <v>9.9999999999999995E-8</v>
      </c>
      <c r="O111" s="138">
        <f>J111 + K111/10^2 + L111/10^4 + (100-M111)/10^6+(0-N111)</f>
        <v>9.9900000000000002E-5</v>
      </c>
      <c r="P111" s="145">
        <f>COUNTIF(O111:O114,CONCATENATE("&gt;"&amp;O111))+1</f>
        <v>1</v>
      </c>
      <c r="Q111" s="135" t="str">
        <f>I111</f>
        <v>Germany</v>
      </c>
      <c r="R111"/>
      <c r="S111">
        <v>1</v>
      </c>
      <c r="T111" s="136">
        <f>IFERROR(VLOOKUP(S111,$P$36:$P$39,1,FALSE),T110)</f>
        <v>1</v>
      </c>
      <c r="U111" s="137" t="str">
        <f>VLOOKUP($T111,$P$111:$Q$114,2,FALSE)</f>
        <v>Germany</v>
      </c>
      <c r="V111" s="139">
        <f>VLOOKUP($U111,$I$111:$M$114,2,FALSE)</f>
        <v>0</v>
      </c>
      <c r="W111" s="139">
        <f>VLOOKUP($U111,$I$111:$M$114,3,FALSE)</f>
        <v>0</v>
      </c>
      <c r="X111" s="139">
        <f>VLOOKUP($U111,$I$111:$M$114,4,FALSE)</f>
        <v>0</v>
      </c>
      <c r="Y111" s="139">
        <f>VLOOKUP($U111,$I$111:$M$114,5,FALSE)</f>
        <v>0</v>
      </c>
    </row>
    <row r="112" spans="1:25">
      <c r="A112" s="17"/>
      <c r="B112" s="23"/>
      <c r="C112" s="89" t="s">
        <v>17</v>
      </c>
      <c r="D112" s="81" t="str">
        <f>Apuestas!D133</f>
        <v>Select</v>
      </c>
      <c r="E112" s="81" t="str">
        <f>Apuestas!E133</f>
        <v>Select</v>
      </c>
      <c r="F112" s="89" t="s">
        <v>8</v>
      </c>
      <c r="G112" s="24"/>
      <c r="H112" s="95" t="s">
        <v>72</v>
      </c>
      <c r="I112" s="98" t="s">
        <v>6</v>
      </c>
      <c r="J112" s="90">
        <f>IFERROR(IF(D108-E108&gt;0,3,IF(D108-E108=0,1,0)),0)+IFERROR(IF(E110-D110&gt;0,3,IF(E110-D110=0,1,0)),0)+IFERROR(IF(E115-D115&gt;0,3,IF(E115-D115=0,1,0)),0)</f>
        <v>0</v>
      </c>
      <c r="K112" s="90">
        <f t="shared" ref="K112:K114" si="18">L112-M112</f>
        <v>0</v>
      </c>
      <c r="L112" s="90">
        <f>SUM(D108,E110,E115)</f>
        <v>0</v>
      </c>
      <c r="M112" s="90">
        <f>SUM(E108,D110,D115)</f>
        <v>0</v>
      </c>
      <c r="N112" s="90">
        <f>2/10^7</f>
        <v>1.9999999999999999E-7</v>
      </c>
      <c r="O112" s="138">
        <f t="shared" ref="O112:O114" si="19">J112 + K112/10^2 + L112/10^4 + (100-M112)/10^6+(0-N112)</f>
        <v>9.98E-5</v>
      </c>
      <c r="P112" s="145">
        <f>COUNTIF(O111:O114,CONCATENATE("&gt;"&amp;O112))+1</f>
        <v>2</v>
      </c>
      <c r="Q112" s="135" t="str">
        <f t="shared" ref="Q112:Q114" si="20">I112</f>
        <v>Ghana</v>
      </c>
      <c r="R112"/>
      <c r="S112">
        <v>2</v>
      </c>
      <c r="T112" s="136">
        <f>IFERROR(VLOOKUP(S112,$P$36:$P$39,1,FALSE),T111)</f>
        <v>2</v>
      </c>
      <c r="U112" s="137" t="str">
        <f>VLOOKUP($T112,$P$111:$Q$114,2,FALSE)</f>
        <v>Ghana</v>
      </c>
      <c r="V112" s="139">
        <f>VLOOKUP($U112,$I$111:$M$114,2,FALSE)</f>
        <v>0</v>
      </c>
      <c r="W112" s="139">
        <f>VLOOKUP($U112,$I$111:$M$114,3,FALSE)</f>
        <v>0</v>
      </c>
      <c r="X112" s="139">
        <f>VLOOKUP($U112,$I$111:$M$114,4,FALSE)</f>
        <v>0</v>
      </c>
      <c r="Y112" s="139">
        <f>VLOOKUP($U112,$I$111:$M$114,5,FALSE)</f>
        <v>0</v>
      </c>
    </row>
    <row r="113" spans="1:25">
      <c r="A113" s="17"/>
      <c r="B113" s="23"/>
      <c r="C113" s="33" t="s">
        <v>103</v>
      </c>
      <c r="D113" s="24"/>
      <c r="E113" s="24"/>
      <c r="F113" s="24"/>
      <c r="G113" s="24"/>
      <c r="H113" s="25" t="s">
        <v>73</v>
      </c>
      <c r="I113" s="98" t="s">
        <v>8</v>
      </c>
      <c r="J113" s="90">
        <f>IFERROR(IF(E107-D107&gt;0,3,IF(E107-D107=0,1,0)),0)+IFERROR(IF(E112-D112&gt;0,3,IF(E112-D112=0,1,0)),0)+IFERROR(IF(D115-E115&gt;0,3,IF(D115-E115=0,1,0)),0)</f>
        <v>0</v>
      </c>
      <c r="K113" s="90">
        <f t="shared" si="18"/>
        <v>0</v>
      </c>
      <c r="L113" s="90">
        <f>SUM(E107,E112,D115)</f>
        <v>0</v>
      </c>
      <c r="M113" s="90">
        <f>SUM(D107,D112,E115)</f>
        <v>0</v>
      </c>
      <c r="N113" s="90">
        <f>3/10^7</f>
        <v>2.9999999999999999E-7</v>
      </c>
      <c r="O113" s="138">
        <f t="shared" si="19"/>
        <v>9.9700000000000011E-5</v>
      </c>
      <c r="P113" s="145">
        <f>COUNTIF(O111:O114,CONCATENATE("&gt;"&amp;O113))+1</f>
        <v>3</v>
      </c>
      <c r="Q113" s="135" t="str">
        <f t="shared" si="20"/>
        <v>Portugal</v>
      </c>
      <c r="R113"/>
      <c r="S113">
        <v>3</v>
      </c>
      <c r="T113" s="136">
        <f>IFERROR(VLOOKUP(S113,$P$36:$P$39,1,FALSE),T112)</f>
        <v>3</v>
      </c>
      <c r="U113" s="137" t="str">
        <f>VLOOKUP($T113,$P$111:$Q$114,2,FALSE)</f>
        <v>Portugal</v>
      </c>
      <c r="V113" s="139">
        <f>VLOOKUP($U113,$I$111:$M$114,2,FALSE)</f>
        <v>0</v>
      </c>
      <c r="W113" s="139">
        <f>VLOOKUP($U113,$I$111:$M$114,3,FALSE)</f>
        <v>0</v>
      </c>
      <c r="X113" s="139">
        <f>VLOOKUP($U113,$I$111:$M$114,4,FALSE)</f>
        <v>0</v>
      </c>
      <c r="Y113" s="139">
        <f>VLOOKUP($U113,$I$111:$M$114,5,FALSE)</f>
        <v>0</v>
      </c>
    </row>
    <row r="114" spans="1:25">
      <c r="A114" s="17"/>
      <c r="B114" s="23"/>
      <c r="C114" s="89" t="s">
        <v>17</v>
      </c>
      <c r="D114" s="81" t="str">
        <f>Apuestas!D135</f>
        <v>Select</v>
      </c>
      <c r="E114" s="81" t="str">
        <f>Apuestas!E135</f>
        <v>Select</v>
      </c>
      <c r="F114" s="89" t="s">
        <v>20</v>
      </c>
      <c r="G114" s="24"/>
      <c r="H114" s="25" t="s">
        <v>74</v>
      </c>
      <c r="I114" s="98" t="s">
        <v>17</v>
      </c>
      <c r="J114" s="90">
        <f>IFERROR(IF(E108-D108&gt;0,3,IF(E108-D108=0,1,0)),0)+IFERROR(IF(D112-E112&gt;0,3,IF(D112-E112=0,1,0)),0)+IFERROR(IF(D114-E114&gt;0,3,IF(D114-E114=0,1,0)),0)</f>
        <v>0</v>
      </c>
      <c r="K114" s="90">
        <f t="shared" si="18"/>
        <v>0</v>
      </c>
      <c r="L114" s="90">
        <f>SUM(E108,D112,D114)</f>
        <v>0</v>
      </c>
      <c r="M114" s="90">
        <f>SUM(D108,E112,E114)</f>
        <v>0</v>
      </c>
      <c r="N114" s="90">
        <f>4/10^7</f>
        <v>3.9999999999999998E-7</v>
      </c>
      <c r="O114" s="138">
        <f t="shared" si="19"/>
        <v>9.9600000000000009E-5</v>
      </c>
      <c r="P114" s="145">
        <f>COUNTIF(O111:O114,CONCATENATE("&gt;"&amp;O114))+1</f>
        <v>4</v>
      </c>
      <c r="Q114" s="135" t="str">
        <f t="shared" si="20"/>
        <v>USA</v>
      </c>
      <c r="R114"/>
      <c r="S114">
        <v>4</v>
      </c>
      <c r="T114" s="136">
        <f>IFERROR(VLOOKUP(S114,$P$36:$P$39,1,FALSE),T113)</f>
        <v>4</v>
      </c>
      <c r="U114" s="137" t="str">
        <f>VLOOKUP($T114,$P$111:$Q$114,2,FALSE)</f>
        <v>USA</v>
      </c>
      <c r="V114" s="139">
        <f>VLOOKUP($U114,$I$111:$M$114,2,FALSE)</f>
        <v>0</v>
      </c>
      <c r="W114" s="139">
        <f>VLOOKUP($U114,$I$111:$M$114,3,FALSE)</f>
        <v>0</v>
      </c>
      <c r="X114" s="139">
        <f>VLOOKUP($U114,$I$111:$M$114,4,FALSE)</f>
        <v>0</v>
      </c>
      <c r="Y114" s="139">
        <f>VLOOKUP($U114,$I$111:$M$114,5,FALSE)</f>
        <v>0</v>
      </c>
    </row>
    <row r="115" spans="1:25">
      <c r="A115" s="17"/>
      <c r="B115" s="23"/>
      <c r="C115" s="89" t="s">
        <v>8</v>
      </c>
      <c r="D115" s="81" t="str">
        <f>Apuestas!D136</f>
        <v>Select</v>
      </c>
      <c r="E115" s="81" t="str">
        <f>Apuestas!E136</f>
        <v>Select</v>
      </c>
      <c r="F115" s="89" t="s">
        <v>6</v>
      </c>
      <c r="G115" s="24"/>
      <c r="H115" s="24"/>
      <c r="I115" s="31"/>
      <c r="J115" s="31"/>
      <c r="K115" s="31"/>
      <c r="L115" s="31"/>
      <c r="M115" s="31"/>
      <c r="N115" s="32"/>
    </row>
    <row r="116" spans="1:25">
      <c r="A116" s="17"/>
      <c r="B116" s="36"/>
      <c r="C116" s="37"/>
      <c r="D116" s="37"/>
      <c r="E116" s="37"/>
      <c r="F116" s="37"/>
      <c r="G116" s="37"/>
      <c r="H116" s="37"/>
      <c r="I116" s="37"/>
      <c r="J116" s="39"/>
      <c r="K116" s="39"/>
      <c r="L116" s="39"/>
      <c r="M116" s="39"/>
      <c r="N116" s="40"/>
    </row>
    <row r="117" spans="1:25" ht="15.75">
      <c r="A117" s="19"/>
      <c r="B117" s="99"/>
      <c r="C117" s="100" t="s">
        <v>77</v>
      </c>
      <c r="D117" s="100"/>
      <c r="E117" s="100"/>
      <c r="F117" s="100"/>
      <c r="G117" s="100"/>
      <c r="H117" s="100"/>
      <c r="I117" s="100"/>
      <c r="J117" s="100"/>
      <c r="K117" s="100"/>
      <c r="L117" s="100"/>
      <c r="M117" s="100"/>
      <c r="N117" s="101"/>
    </row>
    <row r="118" spans="1:25">
      <c r="A118" s="17"/>
      <c r="B118" s="3"/>
      <c r="C118" s="4"/>
      <c r="D118" s="4"/>
      <c r="E118" s="4"/>
      <c r="F118" s="4"/>
      <c r="G118" s="4"/>
      <c r="H118" s="4"/>
      <c r="I118" s="5"/>
      <c r="J118" s="5"/>
      <c r="K118" s="5"/>
      <c r="L118" s="5"/>
      <c r="M118" s="5"/>
      <c r="N118" s="6"/>
    </row>
    <row r="119" spans="1:25">
      <c r="A119" s="17"/>
      <c r="B119" s="3"/>
      <c r="C119" s="7" t="s">
        <v>84</v>
      </c>
      <c r="D119" s="4"/>
      <c r="E119" s="4"/>
      <c r="F119" s="4"/>
      <c r="G119" s="4"/>
      <c r="H119" s="4"/>
      <c r="I119" s="5"/>
      <c r="J119" s="5"/>
      <c r="K119" s="5"/>
      <c r="L119" s="5"/>
      <c r="M119" s="5"/>
      <c r="N119" s="6"/>
    </row>
    <row r="120" spans="1:25">
      <c r="A120" s="17"/>
      <c r="B120" s="3"/>
      <c r="C120" s="91" t="s">
        <v>105</v>
      </c>
      <c r="D120" s="81" t="str">
        <f>Apuestas!D143</f>
        <v>Select</v>
      </c>
      <c r="E120" s="81" t="str">
        <f>Apuestas!E143</f>
        <v>Select</v>
      </c>
      <c r="F120" s="92" t="s">
        <v>18</v>
      </c>
      <c r="G120" s="4"/>
      <c r="H120" s="4"/>
      <c r="I120" s="5"/>
      <c r="J120" s="5"/>
      <c r="K120" s="5"/>
      <c r="L120" s="5"/>
      <c r="M120" s="5"/>
      <c r="N120" s="6"/>
    </row>
    <row r="121" spans="1:25">
      <c r="A121" s="17"/>
      <c r="B121" s="3"/>
      <c r="C121" s="91" t="s">
        <v>58</v>
      </c>
      <c r="D121" s="81" t="str">
        <f>Apuestas!D144</f>
        <v>Select</v>
      </c>
      <c r="E121" s="81" t="str">
        <f>Apuestas!E144</f>
        <v>Select</v>
      </c>
      <c r="F121" s="92" t="s">
        <v>104</v>
      </c>
      <c r="G121" s="4"/>
      <c r="H121" s="4"/>
      <c r="I121" s="5"/>
      <c r="J121" s="5"/>
      <c r="K121" s="5"/>
      <c r="L121" s="5"/>
      <c r="M121" s="5"/>
      <c r="N121" s="6"/>
    </row>
    <row r="122" spans="1:25">
      <c r="A122" s="17"/>
      <c r="B122" s="3"/>
      <c r="C122" s="7" t="s">
        <v>102</v>
      </c>
      <c r="D122" s="4"/>
      <c r="E122" s="4"/>
      <c r="F122" s="4"/>
      <c r="G122" s="4"/>
      <c r="H122" s="4"/>
      <c r="I122" s="13"/>
      <c r="J122" s="98" t="s">
        <v>61</v>
      </c>
      <c r="K122" s="98" t="s">
        <v>63</v>
      </c>
      <c r="L122" s="98" t="s">
        <v>62</v>
      </c>
      <c r="M122" s="98" t="s">
        <v>64</v>
      </c>
      <c r="N122" s="32"/>
      <c r="V122" s="98" t="s">
        <v>61</v>
      </c>
      <c r="W122" s="98" t="s">
        <v>63</v>
      </c>
      <c r="X122" s="98" t="s">
        <v>62</v>
      </c>
      <c r="Y122" s="98" t="s">
        <v>64</v>
      </c>
    </row>
    <row r="123" spans="1:25">
      <c r="A123" s="17"/>
      <c r="B123" s="3"/>
      <c r="C123" s="92" t="s">
        <v>105</v>
      </c>
      <c r="D123" s="81" t="str">
        <f>Apuestas!D146</f>
        <v>Select</v>
      </c>
      <c r="E123" s="81" t="str">
        <f>Apuestas!E146</f>
        <v>Select</v>
      </c>
      <c r="F123" s="92" t="s">
        <v>58</v>
      </c>
      <c r="G123" s="4"/>
      <c r="H123" s="95" t="s">
        <v>71</v>
      </c>
      <c r="I123" s="96" t="s">
        <v>18</v>
      </c>
      <c r="J123" s="90">
        <f>IFERROR(IF(E120-D120&gt;0,3,IF(E120-D120=0,1,0)),0)+IFERROR(IF(E124-D124&gt;0,3,IF(E124-D124=0,1,0)),0)+IFERROR(IF(D127-E127&gt;0,3,IF(D127-E127=0,1,0)),0)</f>
        <v>0</v>
      </c>
      <c r="K123" s="90">
        <f>L123-M123</f>
        <v>0</v>
      </c>
      <c r="L123" s="90">
        <f>SUM(E120,E124,D127)</f>
        <v>0</v>
      </c>
      <c r="M123" s="90">
        <f>SUM(D120,D124,E127)</f>
        <v>0</v>
      </c>
      <c r="N123" s="90">
        <f>1/10^7</f>
        <v>9.9999999999999995E-8</v>
      </c>
      <c r="O123" s="138">
        <f>J123 + K123/10^2 + L123/10^4 + (100-M123)/10^6+(0-N123)</f>
        <v>9.9900000000000002E-5</v>
      </c>
      <c r="P123" s="145">
        <f>COUNTIF(O123:O126,CONCATENATE("&gt;"&amp;O123))+1</f>
        <v>1</v>
      </c>
      <c r="Q123" s="135" t="str">
        <f>I123</f>
        <v>Algeria</v>
      </c>
      <c r="R123"/>
      <c r="S123">
        <v>1</v>
      </c>
      <c r="T123" s="136">
        <f>IFERROR(VLOOKUP(S123,$P$36:$P$39,1,FALSE),T122)</f>
        <v>1</v>
      </c>
      <c r="U123" s="137" t="str">
        <f>VLOOKUP($T123,$P$123:$Q$126,2,FALSE)</f>
        <v>Algeria</v>
      </c>
      <c r="V123" s="139">
        <f>VLOOKUP($U123,$I$123:$M$126,2,FALSE)</f>
        <v>0</v>
      </c>
      <c r="W123" s="139">
        <f>VLOOKUP($U123,$I$123:$M$126,3,FALSE)</f>
        <v>0</v>
      </c>
      <c r="X123" s="139">
        <f>VLOOKUP($U123,$I$123:$M$126,4,FALSE)</f>
        <v>0</v>
      </c>
      <c r="Y123" s="139">
        <f>VLOOKUP($U123,$I$123:$M$126,5,FALSE)</f>
        <v>0</v>
      </c>
    </row>
    <row r="124" spans="1:25">
      <c r="A124" s="17"/>
      <c r="B124" s="3"/>
      <c r="C124" s="91" t="s">
        <v>104</v>
      </c>
      <c r="D124" s="81" t="str">
        <f>Apuestas!D147</f>
        <v>Select</v>
      </c>
      <c r="E124" s="81" t="str">
        <f>Apuestas!E147</f>
        <v>Select</v>
      </c>
      <c r="F124" s="92" t="s">
        <v>18</v>
      </c>
      <c r="G124" s="4"/>
      <c r="H124" s="95" t="s">
        <v>72</v>
      </c>
      <c r="I124" s="97" t="s">
        <v>105</v>
      </c>
      <c r="J124" s="90">
        <f>IFERROR(IF(D120-E120&gt;0,3,IF(D120-E120=0,1,0)),0)+IFERROR(IF(D123-E123&gt;0,3,IF(D123-E123=0,1,0)),0)+IFERROR(IF(E126-D126&gt;0,3,IF(E126-D126=0,1,0)),0)</f>
        <v>0</v>
      </c>
      <c r="K124" s="90">
        <f t="shared" ref="K124:K126" si="21">L124-M124</f>
        <v>0</v>
      </c>
      <c r="L124" s="90">
        <f>SUM(D120,D123,E126)</f>
        <v>0</v>
      </c>
      <c r="M124" s="90">
        <f>SUM(E120,E123,D126)</f>
        <v>0</v>
      </c>
      <c r="N124" s="90">
        <f>2/10^7</f>
        <v>1.9999999999999999E-7</v>
      </c>
      <c r="O124" s="138">
        <f t="shared" ref="O124:O126" si="22">J124 + K124/10^2 + L124/10^4 + (100-M124)/10^6+(0-N124)</f>
        <v>9.98E-5</v>
      </c>
      <c r="P124" s="145">
        <f>COUNTIF(O123:O126,CONCATENATE("&gt;"&amp;O124))+1</f>
        <v>2</v>
      </c>
      <c r="Q124" s="135" t="str">
        <f t="shared" ref="Q124:Q126" si="23">I124</f>
        <v>Belgium</v>
      </c>
      <c r="R124"/>
      <c r="S124">
        <v>2</v>
      </c>
      <c r="T124" s="136">
        <f>IFERROR(VLOOKUP(S124,$P$36:$P$39,1,FALSE),T123)</f>
        <v>2</v>
      </c>
      <c r="U124" s="137" t="str">
        <f>VLOOKUP($T124,$P$123:$Q$126,2,FALSE)</f>
        <v>Belgium</v>
      </c>
      <c r="V124" s="139">
        <f>VLOOKUP($U124,$I$123:$M$126,2,FALSE)</f>
        <v>0</v>
      </c>
      <c r="W124" s="139">
        <f>VLOOKUP($U124,$I$123:$M$126,3,FALSE)</f>
        <v>0</v>
      </c>
      <c r="X124" s="139">
        <f>VLOOKUP($U124,$I$123:$M$126,4,FALSE)</f>
        <v>0</v>
      </c>
      <c r="Y124" s="139">
        <f>VLOOKUP($U124,$I$123:$M$126,5,FALSE)</f>
        <v>0</v>
      </c>
    </row>
    <row r="125" spans="1:25">
      <c r="A125" s="17"/>
      <c r="B125" s="3"/>
      <c r="C125" s="7" t="s">
        <v>103</v>
      </c>
      <c r="D125" s="4"/>
      <c r="E125" s="4"/>
      <c r="F125" s="4"/>
      <c r="G125" s="4"/>
      <c r="H125" s="25" t="s">
        <v>73</v>
      </c>
      <c r="I125" s="97" t="s">
        <v>104</v>
      </c>
      <c r="J125" s="90">
        <f>IFERROR(IF(E121-D121&gt;0,3,IF(E121-D121=0,1,0)),0)+IFERROR(IF(D124-E124&gt;0,3,IF(D124-E124=0,1,0)),0)+IFERROR(IF(D126-E126&gt;0,3,IF(D126-E126=0,1,0)),0)</f>
        <v>0</v>
      </c>
      <c r="K125" s="90">
        <f t="shared" si="21"/>
        <v>0</v>
      </c>
      <c r="L125" s="90">
        <f>SUM(E121,D124,D126)</f>
        <v>0</v>
      </c>
      <c r="M125" s="90">
        <f>SUM(D121,E124,E126)</f>
        <v>0</v>
      </c>
      <c r="N125" s="90">
        <f>3/10^7</f>
        <v>2.9999999999999999E-7</v>
      </c>
      <c r="O125" s="138">
        <f t="shared" si="22"/>
        <v>9.9700000000000011E-5</v>
      </c>
      <c r="P125" s="145">
        <f>COUNTIF(O123:O126,CONCATENATE("&gt;"&amp;O125))+1</f>
        <v>3</v>
      </c>
      <c r="Q125" s="135" t="str">
        <f t="shared" si="23"/>
        <v>Korea Republic</v>
      </c>
      <c r="R125"/>
      <c r="S125">
        <v>3</v>
      </c>
      <c r="T125" s="136">
        <f>IFERROR(VLOOKUP(S125,$P$36:$P$39,1,FALSE),T124)</f>
        <v>3</v>
      </c>
      <c r="U125" s="137" t="str">
        <f>VLOOKUP($T125,$P$123:$Q$126,2,FALSE)</f>
        <v>Korea Republic</v>
      </c>
      <c r="V125" s="139">
        <f>VLOOKUP($U125,$I$123:$M$126,2,FALSE)</f>
        <v>0</v>
      </c>
      <c r="W125" s="139">
        <f>VLOOKUP($U125,$I$123:$M$126,3,FALSE)</f>
        <v>0</v>
      </c>
      <c r="X125" s="139">
        <f>VLOOKUP($U125,$I$123:$M$126,4,FALSE)</f>
        <v>0</v>
      </c>
      <c r="Y125" s="139">
        <f>VLOOKUP($U125,$I$123:$M$126,5,FALSE)</f>
        <v>0</v>
      </c>
    </row>
    <row r="126" spans="1:25">
      <c r="A126" s="17"/>
      <c r="B126" s="3"/>
      <c r="C126" s="92" t="s">
        <v>104</v>
      </c>
      <c r="D126" s="81" t="str">
        <f>Apuestas!D149</f>
        <v>Select</v>
      </c>
      <c r="E126" s="81" t="str">
        <f>Apuestas!E149</f>
        <v>Select</v>
      </c>
      <c r="F126" s="92" t="s">
        <v>105</v>
      </c>
      <c r="G126" s="4"/>
      <c r="H126" s="25" t="s">
        <v>74</v>
      </c>
      <c r="I126" s="96" t="s">
        <v>58</v>
      </c>
      <c r="J126" s="90">
        <f>IFERROR(IF(D121-E121&gt;0,3,IF(D121-E121=0,1,0)),0)+IFERROR(IF(E123-D123&gt;0,3,IF(E123-D123=0,1,0)),0)+IFERROR(IF(E127-D127&gt;0,3,IF(E127-D127=0,1,0)),0)</f>
        <v>0</v>
      </c>
      <c r="K126" s="90">
        <f t="shared" si="21"/>
        <v>0</v>
      </c>
      <c r="L126" s="90">
        <f>SUM(D121,E123,E127)</f>
        <v>0</v>
      </c>
      <c r="M126" s="90">
        <f>SUM(E121,D123,D127)</f>
        <v>0</v>
      </c>
      <c r="N126" s="90">
        <f>4/10^7</f>
        <v>3.9999999999999998E-7</v>
      </c>
      <c r="O126" s="138">
        <f t="shared" si="22"/>
        <v>9.9600000000000009E-5</v>
      </c>
      <c r="P126" s="145">
        <f>COUNTIF(O123:O126,CONCATENATE("&gt;"&amp;O126))+1</f>
        <v>4</v>
      </c>
      <c r="Q126" s="135" t="str">
        <f t="shared" si="23"/>
        <v>Russia</v>
      </c>
      <c r="R126"/>
      <c r="S126">
        <v>4</v>
      </c>
      <c r="T126" s="136">
        <f>IFERROR(VLOOKUP(S126,$P$36:$P$39,1,FALSE),T125)</f>
        <v>4</v>
      </c>
      <c r="U126" s="137" t="str">
        <f>VLOOKUP($T126,$P$123:$Q$126,2,FALSE)</f>
        <v>Russia</v>
      </c>
      <c r="V126" s="139">
        <f>VLOOKUP($U126,$I$123:$M$126,2,FALSE)</f>
        <v>0</v>
      </c>
      <c r="W126" s="139">
        <f>VLOOKUP($U126,$I$123:$M$126,3,FALSE)</f>
        <v>0</v>
      </c>
      <c r="X126" s="139">
        <f>VLOOKUP($U126,$I$123:$M$126,4,FALSE)</f>
        <v>0</v>
      </c>
      <c r="Y126" s="139">
        <f>VLOOKUP($U126,$I$123:$M$126,5,FALSE)</f>
        <v>0</v>
      </c>
    </row>
    <row r="127" spans="1:25">
      <c r="A127" s="17"/>
      <c r="B127" s="3"/>
      <c r="C127" s="92" t="s">
        <v>18</v>
      </c>
      <c r="D127" s="81" t="str">
        <f>Apuestas!D150</f>
        <v>Select</v>
      </c>
      <c r="E127" s="81" t="str">
        <f>Apuestas!E150</f>
        <v>Select</v>
      </c>
      <c r="F127" s="92" t="s">
        <v>58</v>
      </c>
      <c r="G127" s="4"/>
      <c r="H127" s="4"/>
      <c r="I127" s="5"/>
      <c r="J127" s="5"/>
      <c r="K127" s="5"/>
      <c r="L127" s="5"/>
      <c r="M127" s="5"/>
      <c r="N127" s="6"/>
    </row>
    <row r="128" spans="1:25">
      <c r="A128" s="17"/>
      <c r="B128" s="9"/>
      <c r="C128" s="10"/>
      <c r="D128" s="10"/>
      <c r="E128" s="10"/>
      <c r="F128" s="10"/>
      <c r="G128" s="10"/>
      <c r="H128" s="10"/>
      <c r="I128" s="10"/>
      <c r="J128" s="11"/>
      <c r="K128" s="11"/>
      <c r="L128" s="11"/>
      <c r="M128" s="11"/>
      <c r="N128" s="12"/>
    </row>
    <row r="129" spans="1:14" ht="15.75">
      <c r="A129" s="17"/>
      <c r="B129" s="99"/>
      <c r="C129" s="100" t="s">
        <v>106</v>
      </c>
      <c r="D129" s="100"/>
      <c r="E129" s="100"/>
      <c r="F129" s="100"/>
      <c r="G129" s="100"/>
      <c r="H129" s="100"/>
      <c r="I129" s="100"/>
      <c r="J129" s="100"/>
      <c r="K129" s="100"/>
      <c r="L129" s="100"/>
      <c r="M129" s="100"/>
      <c r="N129" s="101"/>
    </row>
    <row r="130" spans="1:14">
      <c r="A130" s="17"/>
      <c r="B130" s="140"/>
      <c r="C130" s="27"/>
      <c r="D130" s="27"/>
      <c r="E130" s="27"/>
      <c r="F130" s="27"/>
      <c r="G130" s="27"/>
      <c r="H130" s="27"/>
      <c r="I130" s="28"/>
      <c r="J130" s="28"/>
      <c r="K130" s="28"/>
      <c r="L130" s="28"/>
      <c r="M130" s="28"/>
      <c r="N130" s="29"/>
    </row>
    <row r="131" spans="1:14">
      <c r="A131" s="20"/>
      <c r="B131" s="141"/>
      <c r="C131" s="104" t="s">
        <v>107</v>
      </c>
      <c r="D131" s="104"/>
      <c r="E131" s="104"/>
      <c r="F131" s="104"/>
      <c r="G131" s="30"/>
      <c r="H131" s="42"/>
      <c r="I131" s="28"/>
      <c r="J131" s="43"/>
      <c r="K131" s="28"/>
      <c r="L131" s="28"/>
      <c r="M131" s="28"/>
      <c r="N131" s="29"/>
    </row>
    <row r="132" spans="1:14">
      <c r="A132" s="21"/>
      <c r="B132" s="142"/>
      <c r="C132" s="45" t="s">
        <v>33</v>
      </c>
      <c r="D132" s="133" t="s">
        <v>119</v>
      </c>
      <c r="E132" s="134"/>
      <c r="F132" s="46" t="s">
        <v>37</v>
      </c>
      <c r="G132" s="46"/>
      <c r="H132" s="27"/>
      <c r="I132" s="28"/>
      <c r="J132" s="28"/>
      <c r="K132" s="28"/>
      <c r="L132" s="28"/>
      <c r="M132" s="28"/>
      <c r="N132" s="29"/>
    </row>
    <row r="133" spans="1:14">
      <c r="A133" s="17"/>
      <c r="B133" s="143"/>
      <c r="C133" s="81" t="str">
        <f>Apuestas!C158</f>
        <v>Select</v>
      </c>
      <c r="D133" s="81" t="str">
        <f>Apuestas!D158</f>
        <v>Select</v>
      </c>
      <c r="E133" s="81" t="str">
        <f>Apuestas!E158</f>
        <v>Select</v>
      </c>
      <c r="F133" s="81" t="str">
        <f>Apuestas!F158</f>
        <v>Select</v>
      </c>
      <c r="G133" s="47" t="str">
        <f>D133</f>
        <v>Select</v>
      </c>
      <c r="H133" s="47" t="str">
        <f>E133</f>
        <v>Select</v>
      </c>
      <c r="I133" s="28"/>
      <c r="J133" s="28"/>
      <c r="K133" s="28"/>
      <c r="L133" s="28"/>
      <c r="M133" s="28"/>
      <c r="N133" s="29"/>
    </row>
    <row r="134" spans="1:14">
      <c r="A134" s="21"/>
      <c r="B134" s="142"/>
      <c r="C134" s="45" t="s">
        <v>34</v>
      </c>
      <c r="D134" s="133" t="s">
        <v>120</v>
      </c>
      <c r="E134" s="134"/>
      <c r="F134" s="46" t="s">
        <v>38</v>
      </c>
      <c r="G134" s="46"/>
      <c r="H134" s="27"/>
      <c r="I134" s="28"/>
      <c r="J134" s="28"/>
      <c r="K134" s="28"/>
      <c r="L134" s="28"/>
      <c r="M134" s="28"/>
      <c r="N134" s="29"/>
    </row>
    <row r="135" spans="1:14">
      <c r="A135" s="17"/>
      <c r="B135" s="143"/>
      <c r="C135" s="81" t="str">
        <f>Apuestas!C160</f>
        <v>Select</v>
      </c>
      <c r="D135" s="81" t="str">
        <f>Apuestas!D160</f>
        <v>Select</v>
      </c>
      <c r="E135" s="81" t="str">
        <f>Apuestas!E160</f>
        <v>Select</v>
      </c>
      <c r="F135" s="81" t="str">
        <f>Apuestas!F160</f>
        <v>Select</v>
      </c>
      <c r="G135" s="47" t="str">
        <f>D135</f>
        <v>Select</v>
      </c>
      <c r="H135" s="47" t="str">
        <f>E135</f>
        <v>Select</v>
      </c>
      <c r="I135" s="28"/>
      <c r="J135" s="28"/>
      <c r="K135" s="28"/>
      <c r="L135" s="28"/>
      <c r="M135" s="28"/>
      <c r="N135" s="29"/>
    </row>
    <row r="136" spans="1:14">
      <c r="A136" s="17"/>
      <c r="B136" s="143"/>
      <c r="C136" s="27"/>
      <c r="D136" s="27"/>
      <c r="E136" s="27"/>
      <c r="F136" s="27"/>
      <c r="G136" s="27"/>
      <c r="H136" s="27"/>
      <c r="I136" s="28"/>
      <c r="J136" s="28"/>
      <c r="K136" s="28"/>
      <c r="L136" s="28"/>
      <c r="M136" s="28"/>
      <c r="N136" s="29"/>
    </row>
    <row r="137" spans="1:14">
      <c r="A137" s="20"/>
      <c r="B137" s="141"/>
      <c r="C137" s="104" t="s">
        <v>108</v>
      </c>
      <c r="D137" s="104"/>
      <c r="E137" s="104"/>
      <c r="F137" s="104"/>
      <c r="G137" s="30"/>
      <c r="H137" s="94"/>
      <c r="I137" s="28"/>
      <c r="J137" s="28"/>
      <c r="K137" s="28"/>
      <c r="L137" s="28"/>
      <c r="M137" s="28"/>
      <c r="N137" s="29"/>
    </row>
    <row r="138" spans="1:14">
      <c r="A138" s="21"/>
      <c r="B138" s="142"/>
      <c r="C138" s="45" t="s">
        <v>35</v>
      </c>
      <c r="D138" s="133" t="s">
        <v>121</v>
      </c>
      <c r="E138" s="134"/>
      <c r="F138" s="46" t="s">
        <v>39</v>
      </c>
      <c r="G138" s="46"/>
      <c r="H138" s="27"/>
      <c r="I138" s="28"/>
      <c r="J138" s="28"/>
      <c r="K138" s="28"/>
      <c r="L138" s="28"/>
      <c r="M138" s="28"/>
      <c r="N138" s="29"/>
    </row>
    <row r="139" spans="1:14">
      <c r="A139" s="17"/>
      <c r="B139" s="143"/>
      <c r="C139" s="81" t="str">
        <f>Apuestas!C164</f>
        <v>Select</v>
      </c>
      <c r="D139" s="81" t="str">
        <f>Apuestas!D164</f>
        <v>Select</v>
      </c>
      <c r="E139" s="81" t="str">
        <f>Apuestas!E164</f>
        <v>Select</v>
      </c>
      <c r="F139" s="81" t="str">
        <f>Apuestas!F164</f>
        <v>Select</v>
      </c>
      <c r="G139" s="47" t="str">
        <f>D139</f>
        <v>Select</v>
      </c>
      <c r="H139" s="47" t="str">
        <f>E139</f>
        <v>Select</v>
      </c>
      <c r="I139" s="28"/>
      <c r="J139" s="28"/>
      <c r="K139" s="28"/>
      <c r="L139" s="28"/>
      <c r="M139" s="28"/>
      <c r="N139" s="29"/>
    </row>
    <row r="140" spans="1:14">
      <c r="A140" s="21"/>
      <c r="B140" s="142"/>
      <c r="C140" s="45" t="s">
        <v>36</v>
      </c>
      <c r="D140" s="133" t="s">
        <v>122</v>
      </c>
      <c r="E140" s="134"/>
      <c r="F140" s="46" t="s">
        <v>40</v>
      </c>
      <c r="G140" s="46"/>
      <c r="H140" s="27"/>
      <c r="I140" s="28"/>
      <c r="J140" s="28"/>
      <c r="K140" s="28"/>
      <c r="L140" s="28"/>
      <c r="M140" s="28"/>
      <c r="N140" s="29"/>
    </row>
    <row r="141" spans="1:14">
      <c r="A141" s="17"/>
      <c r="B141" s="143"/>
      <c r="C141" s="81" t="str">
        <f>Apuestas!C166</f>
        <v>Select</v>
      </c>
      <c r="D141" s="81" t="str">
        <f>Apuestas!D166</f>
        <v>Select</v>
      </c>
      <c r="E141" s="81" t="str">
        <f>Apuestas!E166</f>
        <v>Select</v>
      </c>
      <c r="F141" s="81" t="str">
        <f>Apuestas!F166</f>
        <v>Select</v>
      </c>
      <c r="G141" s="47" t="str">
        <f>D141</f>
        <v>Select</v>
      </c>
      <c r="H141" s="47" t="str">
        <f>E141</f>
        <v>Select</v>
      </c>
      <c r="I141" s="28"/>
      <c r="J141" s="28"/>
      <c r="K141" s="28"/>
      <c r="L141" s="28"/>
      <c r="M141" s="28"/>
      <c r="N141" s="29"/>
    </row>
    <row r="142" spans="1:14">
      <c r="A142" s="17"/>
      <c r="B142" s="143"/>
      <c r="C142" s="27"/>
      <c r="D142" s="27"/>
      <c r="E142" s="27"/>
      <c r="F142" s="27"/>
      <c r="G142" s="27"/>
      <c r="H142" s="27"/>
      <c r="I142" s="28"/>
      <c r="J142" s="28"/>
      <c r="K142" s="28"/>
      <c r="L142" s="28"/>
      <c r="M142" s="28"/>
      <c r="N142" s="29"/>
    </row>
    <row r="143" spans="1:14">
      <c r="A143" s="20"/>
      <c r="B143" s="141"/>
      <c r="C143" s="104" t="s">
        <v>109</v>
      </c>
      <c r="D143" s="104"/>
      <c r="E143" s="104"/>
      <c r="F143" s="104"/>
      <c r="G143" s="30"/>
      <c r="H143" s="42"/>
      <c r="I143" s="28"/>
      <c r="J143" s="28"/>
      <c r="K143" s="28"/>
      <c r="L143" s="28"/>
      <c r="M143" s="28"/>
      <c r="N143" s="29"/>
    </row>
    <row r="144" spans="1:14">
      <c r="A144" s="21"/>
      <c r="B144" s="142"/>
      <c r="C144" s="45" t="s">
        <v>110</v>
      </c>
      <c r="D144" s="133" t="s">
        <v>123</v>
      </c>
      <c r="E144" s="134"/>
      <c r="F144" s="46" t="s">
        <v>112</v>
      </c>
      <c r="G144" s="46"/>
      <c r="H144" s="27"/>
      <c r="I144" s="28"/>
      <c r="J144" s="28"/>
      <c r="K144" s="28"/>
      <c r="L144" s="28"/>
      <c r="M144" s="28"/>
      <c r="N144" s="29"/>
    </row>
    <row r="145" spans="1:14">
      <c r="A145" s="17"/>
      <c r="B145" s="143"/>
      <c r="C145" s="81" t="str">
        <f>Apuestas!C170</f>
        <v>Select</v>
      </c>
      <c r="D145" s="81" t="str">
        <f>Apuestas!D170</f>
        <v>Select</v>
      </c>
      <c r="E145" s="81" t="str">
        <f>Apuestas!E170</f>
        <v>Select</v>
      </c>
      <c r="F145" s="81" t="str">
        <f>Apuestas!F170</f>
        <v>Select</v>
      </c>
      <c r="G145" s="47" t="str">
        <f>D145</f>
        <v>Select</v>
      </c>
      <c r="H145" s="47" t="str">
        <f>E145</f>
        <v>Select</v>
      </c>
      <c r="I145" s="28"/>
      <c r="J145" s="28"/>
      <c r="K145" s="28"/>
      <c r="L145" s="28"/>
      <c r="M145" s="28"/>
      <c r="N145" s="29"/>
    </row>
    <row r="146" spans="1:14">
      <c r="A146" s="21"/>
      <c r="B146" s="142"/>
      <c r="C146" s="45" t="s">
        <v>111</v>
      </c>
      <c r="D146" s="133" t="s">
        <v>124</v>
      </c>
      <c r="E146" s="134"/>
      <c r="F146" s="46" t="s">
        <v>113</v>
      </c>
      <c r="G146" s="46"/>
      <c r="H146" s="27"/>
      <c r="I146" s="28"/>
      <c r="J146" s="28"/>
      <c r="K146" s="28"/>
      <c r="L146" s="28"/>
      <c r="M146" s="28"/>
      <c r="N146" s="29"/>
    </row>
    <row r="147" spans="1:14">
      <c r="A147" s="17"/>
      <c r="B147" s="143"/>
      <c r="C147" s="81" t="str">
        <f>Apuestas!C172</f>
        <v>Select</v>
      </c>
      <c r="D147" s="81" t="str">
        <f>Apuestas!D172</f>
        <v>Select</v>
      </c>
      <c r="E147" s="81" t="str">
        <f>Apuestas!E172</f>
        <v>Select</v>
      </c>
      <c r="F147" s="81" t="str">
        <f>Apuestas!F172</f>
        <v>Select</v>
      </c>
      <c r="G147" s="47" t="str">
        <f>D147</f>
        <v>Select</v>
      </c>
      <c r="H147" s="47" t="str">
        <f>E147</f>
        <v>Select</v>
      </c>
      <c r="I147" s="28"/>
      <c r="J147" s="28"/>
      <c r="K147" s="28"/>
      <c r="L147" s="28"/>
      <c r="M147" s="28"/>
      <c r="N147" s="29"/>
    </row>
    <row r="148" spans="1:14">
      <c r="A148" s="17"/>
      <c r="B148" s="143"/>
      <c r="C148" s="27"/>
      <c r="D148" s="27"/>
      <c r="E148" s="27"/>
      <c r="F148" s="27"/>
      <c r="G148" s="27"/>
      <c r="H148" s="27"/>
      <c r="I148" s="28"/>
      <c r="J148" s="28"/>
      <c r="K148" s="28"/>
      <c r="L148" s="28"/>
      <c r="M148" s="28"/>
      <c r="N148" s="29"/>
    </row>
    <row r="149" spans="1:14">
      <c r="A149" s="20"/>
      <c r="B149" s="141"/>
      <c r="C149" s="104" t="s">
        <v>114</v>
      </c>
      <c r="D149" s="104"/>
      <c r="E149" s="104"/>
      <c r="F149" s="104"/>
      <c r="G149" s="30"/>
      <c r="H149" s="42"/>
      <c r="I149" s="28"/>
      <c r="J149" s="28"/>
      <c r="K149" s="28"/>
      <c r="L149" s="28"/>
      <c r="M149" s="28"/>
      <c r="N149" s="29"/>
    </row>
    <row r="150" spans="1:14">
      <c r="A150" s="21"/>
      <c r="B150" s="142"/>
      <c r="C150" s="45" t="s">
        <v>115</v>
      </c>
      <c r="D150" s="133" t="s">
        <v>125</v>
      </c>
      <c r="E150" s="134"/>
      <c r="F150" s="46" t="s">
        <v>117</v>
      </c>
      <c r="G150" s="46"/>
      <c r="H150" s="27"/>
      <c r="I150" s="28"/>
      <c r="J150" s="28"/>
      <c r="K150" s="28"/>
      <c r="L150" s="28"/>
      <c r="M150" s="28"/>
      <c r="N150" s="29"/>
    </row>
    <row r="151" spans="1:14">
      <c r="A151" s="17"/>
      <c r="B151" s="143"/>
      <c r="C151" s="81" t="str">
        <f>Apuestas!C176</f>
        <v>Select</v>
      </c>
      <c r="D151" s="81" t="str">
        <f>Apuestas!D176</f>
        <v>Select</v>
      </c>
      <c r="E151" s="81" t="str">
        <f>Apuestas!E176</f>
        <v>Select</v>
      </c>
      <c r="F151" s="81" t="str">
        <f>Apuestas!F176</f>
        <v>Select</v>
      </c>
      <c r="G151" s="47" t="str">
        <f>D151</f>
        <v>Select</v>
      </c>
      <c r="H151" s="47" t="str">
        <f>E151</f>
        <v>Select</v>
      </c>
      <c r="I151" s="28"/>
      <c r="J151" s="28"/>
      <c r="K151" s="28"/>
      <c r="L151" s="28"/>
      <c r="M151" s="28"/>
      <c r="N151" s="29"/>
    </row>
    <row r="152" spans="1:14">
      <c r="A152" s="21"/>
      <c r="B152" s="142"/>
      <c r="C152" s="45" t="s">
        <v>116</v>
      </c>
      <c r="D152" s="133" t="s">
        <v>126</v>
      </c>
      <c r="E152" s="134"/>
      <c r="F152" s="46" t="s">
        <v>118</v>
      </c>
      <c r="G152" s="46"/>
      <c r="H152" s="27"/>
      <c r="I152" s="28"/>
      <c r="J152" s="28"/>
      <c r="K152" s="28"/>
      <c r="L152" s="28"/>
      <c r="M152" s="28"/>
      <c r="N152" s="29"/>
    </row>
    <row r="153" spans="1:14">
      <c r="A153" s="17"/>
      <c r="B153" s="143"/>
      <c r="C153" s="81" t="str">
        <f>Apuestas!C178</f>
        <v>Select</v>
      </c>
      <c r="D153" s="81" t="str">
        <f>Apuestas!D178</f>
        <v>Select</v>
      </c>
      <c r="E153" s="81" t="str">
        <f>Apuestas!E178</f>
        <v>Select</v>
      </c>
      <c r="F153" s="81" t="str">
        <f>Apuestas!F178</f>
        <v>Select</v>
      </c>
      <c r="G153" s="47" t="str">
        <f>D153</f>
        <v>Select</v>
      </c>
      <c r="H153" s="47" t="str">
        <f>E153</f>
        <v>Select</v>
      </c>
      <c r="I153" s="28"/>
      <c r="J153" s="28"/>
      <c r="K153" s="28"/>
      <c r="L153" s="28"/>
      <c r="M153" s="28"/>
      <c r="N153" s="29"/>
    </row>
    <row r="154" spans="1:14">
      <c r="A154" s="17"/>
      <c r="B154" s="144"/>
      <c r="C154" s="47"/>
      <c r="D154" s="27"/>
      <c r="E154" s="27"/>
      <c r="F154" s="47"/>
      <c r="G154" s="47"/>
      <c r="H154" s="27"/>
      <c r="I154" s="28"/>
      <c r="J154" s="28"/>
      <c r="K154" s="28"/>
      <c r="L154" s="28"/>
      <c r="M154" s="28"/>
      <c r="N154" s="29"/>
    </row>
    <row r="155" spans="1:14" ht="15.75">
      <c r="A155" s="17"/>
      <c r="B155" s="99"/>
      <c r="C155" s="100" t="s">
        <v>69</v>
      </c>
      <c r="D155" s="100"/>
      <c r="E155" s="100"/>
      <c r="F155" s="100"/>
      <c r="G155" s="100"/>
      <c r="H155" s="100"/>
      <c r="I155" s="100"/>
      <c r="J155" s="100"/>
      <c r="K155" s="100"/>
      <c r="L155" s="100"/>
      <c r="M155" s="100"/>
      <c r="N155" s="101"/>
    </row>
    <row r="156" spans="1:14">
      <c r="A156" s="17"/>
      <c r="B156" s="26"/>
      <c r="C156" s="27"/>
      <c r="D156" s="27"/>
      <c r="E156" s="27"/>
      <c r="F156" s="27"/>
      <c r="G156" s="27"/>
      <c r="H156" s="27"/>
      <c r="I156" s="28"/>
      <c r="J156" s="28"/>
      <c r="K156" s="28"/>
      <c r="L156" s="28"/>
      <c r="M156" s="28"/>
      <c r="N156" s="29"/>
    </row>
    <row r="157" spans="1:14">
      <c r="A157" s="20"/>
      <c r="B157" s="41"/>
      <c r="C157" s="104" t="s">
        <v>133</v>
      </c>
      <c r="D157" s="104"/>
      <c r="E157" s="104"/>
      <c r="F157" s="104"/>
      <c r="G157" s="30"/>
      <c r="H157" s="42"/>
      <c r="I157" s="28"/>
      <c r="J157" s="43"/>
      <c r="K157" s="28"/>
      <c r="L157" s="28"/>
      <c r="M157" s="28"/>
      <c r="N157" s="29"/>
    </row>
    <row r="158" spans="1:14">
      <c r="A158" s="21"/>
      <c r="B158" s="44"/>
      <c r="C158" s="45" t="s">
        <v>127</v>
      </c>
      <c r="D158" s="133" t="s">
        <v>41</v>
      </c>
      <c r="E158" s="134"/>
      <c r="F158" s="46" t="s">
        <v>128</v>
      </c>
      <c r="G158" s="46"/>
      <c r="H158" s="27"/>
      <c r="I158" s="28"/>
      <c r="J158" s="28"/>
      <c r="K158" s="28"/>
      <c r="L158" s="28"/>
      <c r="M158" s="28"/>
      <c r="N158" s="29"/>
    </row>
    <row r="159" spans="1:14">
      <c r="A159" s="17"/>
      <c r="B159" s="26"/>
      <c r="C159" s="81" t="str">
        <f>Apuestas!C186</f>
        <v>Select</v>
      </c>
      <c r="D159" s="81" t="str">
        <f>Apuestas!D186</f>
        <v>Select</v>
      </c>
      <c r="E159" s="81" t="str">
        <f>Apuestas!E186</f>
        <v>Select</v>
      </c>
      <c r="F159" s="81" t="str">
        <f>Apuestas!F186</f>
        <v>Select</v>
      </c>
      <c r="G159" s="47" t="str">
        <f>D159</f>
        <v>Select</v>
      </c>
      <c r="H159" s="47" t="str">
        <f>E159</f>
        <v>Select</v>
      </c>
      <c r="I159" s="28"/>
      <c r="J159" s="28"/>
      <c r="K159" s="28"/>
      <c r="L159" s="28"/>
      <c r="M159" s="28"/>
      <c r="N159" s="29"/>
    </row>
    <row r="160" spans="1:14">
      <c r="A160" s="21"/>
      <c r="B160" s="44"/>
      <c r="C160" s="45" t="s">
        <v>131</v>
      </c>
      <c r="D160" s="133" t="s">
        <v>42</v>
      </c>
      <c r="E160" s="134"/>
      <c r="F160" s="46" t="s">
        <v>132</v>
      </c>
      <c r="G160" s="46"/>
      <c r="H160" s="27"/>
      <c r="I160" s="28"/>
      <c r="J160" s="28"/>
      <c r="K160" s="28"/>
      <c r="L160" s="28"/>
      <c r="M160" s="28"/>
      <c r="N160" s="29"/>
    </row>
    <row r="161" spans="1:14">
      <c r="A161" s="17"/>
      <c r="B161" s="26"/>
      <c r="C161" s="81" t="str">
        <f>Apuestas!C188</f>
        <v>Select</v>
      </c>
      <c r="D161" s="81" t="str">
        <f>Apuestas!D188</f>
        <v>Select</v>
      </c>
      <c r="E161" s="81" t="str">
        <f>Apuestas!E188</f>
        <v>Select</v>
      </c>
      <c r="F161" s="81" t="str">
        <f>Apuestas!F188</f>
        <v>Select</v>
      </c>
      <c r="G161" s="47" t="str">
        <f>D161</f>
        <v>Select</v>
      </c>
      <c r="H161" s="47" t="str">
        <f>E161</f>
        <v>Select</v>
      </c>
      <c r="I161" s="28"/>
      <c r="J161" s="28"/>
      <c r="K161" s="28"/>
      <c r="L161" s="28"/>
      <c r="M161" s="28"/>
      <c r="N161" s="29"/>
    </row>
    <row r="162" spans="1:14">
      <c r="A162" s="17"/>
      <c r="B162" s="26"/>
      <c r="C162" s="27"/>
      <c r="D162" s="27"/>
      <c r="E162" s="27"/>
      <c r="F162" s="27"/>
      <c r="G162" s="27"/>
      <c r="H162" s="27"/>
      <c r="I162" s="28"/>
      <c r="J162" s="28"/>
      <c r="K162" s="28"/>
      <c r="L162" s="28"/>
      <c r="M162" s="28"/>
      <c r="N162" s="29"/>
    </row>
    <row r="163" spans="1:14">
      <c r="A163" s="20"/>
      <c r="B163" s="41"/>
      <c r="C163" s="104" t="s">
        <v>134</v>
      </c>
      <c r="D163" s="104"/>
      <c r="E163" s="104"/>
      <c r="F163" s="104"/>
      <c r="G163" s="30"/>
      <c r="H163" s="42"/>
      <c r="I163" s="28"/>
      <c r="J163" s="28"/>
      <c r="K163" s="28"/>
      <c r="L163" s="28"/>
      <c r="M163" s="28"/>
      <c r="N163" s="29"/>
    </row>
    <row r="164" spans="1:14">
      <c r="A164" s="21"/>
      <c r="B164" s="44"/>
      <c r="C164" s="45" t="s">
        <v>130</v>
      </c>
      <c r="D164" s="133" t="s">
        <v>43</v>
      </c>
      <c r="E164" s="134"/>
      <c r="F164" s="45" t="s">
        <v>129</v>
      </c>
      <c r="G164" s="46"/>
      <c r="H164" s="27"/>
      <c r="I164" s="28"/>
      <c r="J164" s="28"/>
      <c r="K164" s="28"/>
      <c r="L164" s="28"/>
      <c r="M164" s="28"/>
      <c r="N164" s="29"/>
    </row>
    <row r="165" spans="1:14">
      <c r="A165" s="17"/>
      <c r="B165" s="26"/>
      <c r="C165" s="81" t="str">
        <f>Apuestas!C192</f>
        <v>Select</v>
      </c>
      <c r="D165" s="81" t="str">
        <f>Apuestas!D192</f>
        <v>Select</v>
      </c>
      <c r="E165" s="81" t="str">
        <f>Apuestas!E192</f>
        <v>Select</v>
      </c>
      <c r="F165" s="81" t="str">
        <f>Apuestas!F192</f>
        <v>Select</v>
      </c>
      <c r="G165" s="47" t="str">
        <f>D165</f>
        <v>Select</v>
      </c>
      <c r="H165" s="47" t="str">
        <f>E165</f>
        <v>Select</v>
      </c>
      <c r="I165" s="28"/>
      <c r="J165" s="28"/>
      <c r="K165" s="28"/>
      <c r="L165" s="28"/>
      <c r="M165" s="28"/>
      <c r="N165" s="29"/>
    </row>
    <row r="166" spans="1:14">
      <c r="A166" s="21"/>
      <c r="B166" s="44"/>
      <c r="C166" s="45" t="s">
        <v>135</v>
      </c>
      <c r="D166" s="133" t="s">
        <v>44</v>
      </c>
      <c r="E166" s="134"/>
      <c r="F166" s="45" t="s">
        <v>136</v>
      </c>
      <c r="G166" s="46"/>
      <c r="H166" s="27"/>
      <c r="I166" s="28"/>
      <c r="J166" s="28"/>
      <c r="K166" s="28"/>
      <c r="L166" s="28"/>
      <c r="M166" s="28"/>
      <c r="N166" s="29"/>
    </row>
    <row r="167" spans="1:14">
      <c r="A167" s="17"/>
      <c r="B167" s="26"/>
      <c r="C167" s="81" t="str">
        <f>Apuestas!C194</f>
        <v>Select</v>
      </c>
      <c r="D167" s="81" t="str">
        <f>Apuestas!D194</f>
        <v>Select</v>
      </c>
      <c r="E167" s="81" t="str">
        <f>Apuestas!E194</f>
        <v>Select</v>
      </c>
      <c r="F167" s="81" t="str">
        <f>Apuestas!F194</f>
        <v>Select</v>
      </c>
      <c r="G167" s="47" t="str">
        <f>D167</f>
        <v>Select</v>
      </c>
      <c r="H167" s="47" t="str">
        <f>E167</f>
        <v>Select</v>
      </c>
      <c r="I167" s="28"/>
      <c r="J167" s="28"/>
      <c r="K167" s="28"/>
      <c r="L167" s="28"/>
      <c r="M167" s="28"/>
      <c r="N167" s="29"/>
    </row>
    <row r="168" spans="1:14">
      <c r="A168" s="17"/>
      <c r="B168" s="26"/>
      <c r="C168" s="47"/>
      <c r="D168" s="27"/>
      <c r="E168" s="27"/>
      <c r="F168" s="47"/>
      <c r="G168" s="47"/>
      <c r="H168" s="27"/>
      <c r="I168" s="28"/>
      <c r="J168" s="28"/>
      <c r="K168" s="28"/>
      <c r="L168" s="28"/>
      <c r="M168" s="28"/>
      <c r="N168" s="29"/>
    </row>
    <row r="169" spans="1:14" ht="15.75">
      <c r="A169" s="17"/>
      <c r="B169" s="99"/>
      <c r="C169" s="100" t="s">
        <v>70</v>
      </c>
      <c r="D169" s="100"/>
      <c r="E169" s="100"/>
      <c r="F169" s="100"/>
      <c r="G169" s="100"/>
      <c r="H169" s="100"/>
      <c r="I169" s="100"/>
      <c r="J169" s="100"/>
      <c r="K169" s="100"/>
      <c r="L169" s="100"/>
      <c r="M169" s="100"/>
      <c r="N169" s="101"/>
    </row>
    <row r="170" spans="1:14" ht="15.75">
      <c r="A170" s="17"/>
      <c r="B170" s="48"/>
      <c r="C170" s="49"/>
      <c r="D170" s="50"/>
      <c r="E170" s="50"/>
      <c r="F170" s="50"/>
      <c r="G170" s="50"/>
      <c r="H170" s="50"/>
      <c r="I170" s="51"/>
      <c r="J170" s="51"/>
      <c r="K170" s="51"/>
      <c r="L170" s="51"/>
      <c r="M170" s="51"/>
      <c r="N170" s="52"/>
    </row>
    <row r="171" spans="1:14">
      <c r="A171" s="17"/>
      <c r="B171" s="48"/>
      <c r="C171" s="53" t="s">
        <v>137</v>
      </c>
      <c r="D171" s="50"/>
      <c r="E171" s="50"/>
      <c r="F171" s="93"/>
      <c r="G171" s="50"/>
      <c r="H171" s="50"/>
      <c r="I171" s="51"/>
      <c r="J171" s="51"/>
      <c r="K171" s="51"/>
      <c r="L171" s="51"/>
      <c r="M171" s="51"/>
      <c r="N171" s="52"/>
    </row>
    <row r="172" spans="1:14">
      <c r="A172" s="21"/>
      <c r="B172" s="54"/>
      <c r="C172" s="55" t="s">
        <v>45</v>
      </c>
      <c r="D172" s="131" t="s">
        <v>49</v>
      </c>
      <c r="E172" s="132"/>
      <c r="F172" s="56" t="s">
        <v>47</v>
      </c>
      <c r="G172" s="56"/>
      <c r="H172" s="50"/>
      <c r="I172" s="51"/>
      <c r="J172" s="51"/>
      <c r="K172" s="51"/>
      <c r="L172" s="51"/>
      <c r="M172" s="51"/>
      <c r="N172" s="52"/>
    </row>
    <row r="173" spans="1:14">
      <c r="A173" s="17"/>
      <c r="B173" s="48"/>
      <c r="C173" s="2" t="str">
        <f>Apuestas!C202</f>
        <v>Select</v>
      </c>
      <c r="D173" s="2" t="str">
        <f>Apuestas!D202</f>
        <v>Select</v>
      </c>
      <c r="E173" s="2" t="str">
        <f>Apuestas!E202</f>
        <v>Select</v>
      </c>
      <c r="F173" s="2" t="str">
        <f>Apuestas!F202</f>
        <v>Select</v>
      </c>
      <c r="G173" s="47" t="str">
        <f>D173</f>
        <v>Select</v>
      </c>
      <c r="H173" s="47" t="str">
        <f>E173</f>
        <v>Select</v>
      </c>
      <c r="I173" s="51"/>
      <c r="J173" s="51"/>
      <c r="K173" s="51"/>
      <c r="L173" s="51"/>
      <c r="M173" s="51"/>
      <c r="N173" s="52"/>
    </row>
    <row r="174" spans="1:14">
      <c r="A174" s="17"/>
      <c r="B174" s="48"/>
      <c r="C174" s="50"/>
      <c r="D174" s="50"/>
      <c r="E174" s="50"/>
      <c r="F174" s="50"/>
      <c r="G174" s="50"/>
      <c r="H174" s="50"/>
      <c r="I174" s="51"/>
      <c r="J174" s="51"/>
      <c r="K174" s="51"/>
      <c r="L174" s="51"/>
      <c r="M174" s="51"/>
      <c r="N174" s="52"/>
    </row>
    <row r="175" spans="1:14">
      <c r="A175" s="17"/>
      <c r="B175" s="48"/>
      <c r="C175" s="53" t="s">
        <v>138</v>
      </c>
      <c r="D175" s="50"/>
      <c r="E175" s="50"/>
      <c r="F175" s="50"/>
      <c r="G175" s="50"/>
      <c r="H175" s="50"/>
      <c r="I175" s="51"/>
      <c r="J175" s="51"/>
      <c r="K175" s="51"/>
      <c r="L175" s="51"/>
      <c r="M175" s="51"/>
      <c r="N175" s="52"/>
    </row>
    <row r="176" spans="1:14">
      <c r="A176" s="21"/>
      <c r="B176" s="54"/>
      <c r="C176" s="55" t="s">
        <v>46</v>
      </c>
      <c r="D176" s="131" t="s">
        <v>50</v>
      </c>
      <c r="E176" s="132"/>
      <c r="F176" s="56" t="s">
        <v>48</v>
      </c>
      <c r="G176" s="56"/>
      <c r="H176" s="50"/>
      <c r="I176" s="51"/>
      <c r="J176" s="51"/>
      <c r="K176" s="51"/>
      <c r="L176" s="51"/>
      <c r="M176" s="51"/>
      <c r="N176" s="52"/>
    </row>
    <row r="177" spans="1:14">
      <c r="A177" s="17"/>
      <c r="B177" s="48"/>
      <c r="C177" s="2" t="str">
        <f>Apuestas!C206</f>
        <v>Select</v>
      </c>
      <c r="D177" s="2" t="str">
        <f>Apuestas!D206</f>
        <v>Select</v>
      </c>
      <c r="E177" s="2" t="str">
        <f>Apuestas!E206</f>
        <v>Select</v>
      </c>
      <c r="F177" s="2" t="str">
        <f>Apuestas!F206</f>
        <v>Select</v>
      </c>
      <c r="G177" s="47" t="str">
        <f>D177</f>
        <v>Select</v>
      </c>
      <c r="H177" s="47" t="str">
        <f>E177</f>
        <v>Select</v>
      </c>
      <c r="I177" s="51"/>
      <c r="J177" s="51"/>
      <c r="K177" s="51"/>
      <c r="L177" s="51"/>
      <c r="M177" s="51"/>
      <c r="N177" s="52"/>
    </row>
    <row r="178" spans="1:14">
      <c r="A178" s="17"/>
      <c r="B178" s="48"/>
      <c r="C178" s="57"/>
      <c r="D178" s="50"/>
      <c r="E178" s="50"/>
      <c r="F178" s="57"/>
      <c r="G178" s="57"/>
      <c r="H178" s="50"/>
      <c r="I178" s="51"/>
      <c r="J178" s="51"/>
      <c r="K178" s="51"/>
      <c r="L178" s="51"/>
      <c r="M178" s="51"/>
      <c r="N178" s="52"/>
    </row>
    <row r="179" spans="1:14" ht="15.75">
      <c r="A179" s="17"/>
      <c r="B179" s="99"/>
      <c r="C179" s="100" t="s">
        <v>139</v>
      </c>
      <c r="D179" s="100"/>
      <c r="E179" s="100"/>
      <c r="F179" s="100"/>
      <c r="G179" s="100"/>
      <c r="H179" s="100"/>
      <c r="I179" s="100"/>
      <c r="J179" s="100"/>
      <c r="K179" s="100"/>
      <c r="L179" s="100"/>
      <c r="M179" s="100"/>
      <c r="N179" s="101"/>
    </row>
    <row r="180" spans="1:14" ht="15.75">
      <c r="A180" s="17"/>
      <c r="B180" s="48"/>
      <c r="C180" s="49"/>
      <c r="D180" s="50"/>
      <c r="E180" s="50"/>
      <c r="F180" s="50"/>
      <c r="G180" s="50"/>
      <c r="H180" s="50"/>
      <c r="I180" s="51"/>
      <c r="J180" s="51"/>
      <c r="K180" s="51"/>
      <c r="L180" s="51"/>
      <c r="M180" s="51"/>
      <c r="N180" s="52"/>
    </row>
    <row r="181" spans="1:14">
      <c r="A181" s="17"/>
      <c r="B181" s="48"/>
      <c r="C181" s="53" t="s">
        <v>137</v>
      </c>
      <c r="D181" s="50"/>
      <c r="E181" s="50"/>
      <c r="F181" s="93"/>
      <c r="G181" s="50"/>
      <c r="H181" s="50"/>
      <c r="I181" s="51"/>
      <c r="J181" s="51"/>
      <c r="K181" s="51"/>
      <c r="L181" s="51"/>
      <c r="M181" s="51"/>
      <c r="N181" s="52"/>
    </row>
    <row r="182" spans="1:14">
      <c r="A182" s="21"/>
      <c r="B182" s="54"/>
      <c r="C182" s="55" t="s">
        <v>141</v>
      </c>
      <c r="D182" s="131" t="s">
        <v>49</v>
      </c>
      <c r="E182" s="132"/>
      <c r="F182" s="56" t="s">
        <v>140</v>
      </c>
      <c r="G182" s="56"/>
      <c r="H182" s="50"/>
      <c r="I182" s="51"/>
      <c r="J182" s="51"/>
      <c r="K182" s="51"/>
      <c r="L182" s="51"/>
      <c r="M182" s="51"/>
      <c r="N182" s="52"/>
    </row>
    <row r="183" spans="1:14">
      <c r="A183" s="17"/>
      <c r="B183" s="48"/>
      <c r="C183" s="2" t="str">
        <f>Apuestas!C214</f>
        <v>Select</v>
      </c>
      <c r="D183" s="2" t="str">
        <f>Apuestas!D214</f>
        <v>Select</v>
      </c>
      <c r="E183" s="2" t="str">
        <f>Apuestas!E214</f>
        <v>Select</v>
      </c>
      <c r="F183" s="2" t="str">
        <f>Apuestas!F214</f>
        <v>Select</v>
      </c>
      <c r="G183" s="47" t="str">
        <f>D183</f>
        <v>Select</v>
      </c>
      <c r="H183" s="47" t="str">
        <f>E183</f>
        <v>Select</v>
      </c>
      <c r="I183" s="51"/>
      <c r="J183" s="51"/>
      <c r="K183" s="51"/>
      <c r="L183" s="51"/>
      <c r="M183" s="51"/>
      <c r="N183" s="52"/>
    </row>
    <row r="184" spans="1:14">
      <c r="A184" s="17"/>
      <c r="B184" s="48"/>
      <c r="C184" s="57"/>
      <c r="D184" s="50"/>
      <c r="E184" s="50"/>
      <c r="F184" s="57"/>
      <c r="G184" s="57"/>
      <c r="H184" s="50"/>
      <c r="I184" s="51"/>
      <c r="J184" s="51"/>
      <c r="K184" s="51"/>
      <c r="L184" s="51"/>
      <c r="M184" s="51"/>
      <c r="N184" s="52"/>
    </row>
    <row r="185" spans="1:14" ht="18.75">
      <c r="A185" s="17"/>
      <c r="B185" s="105"/>
      <c r="C185" s="106" t="s">
        <v>10</v>
      </c>
      <c r="D185" s="106"/>
      <c r="E185" s="106"/>
      <c r="F185" s="106"/>
      <c r="G185" s="106"/>
      <c r="H185" s="106"/>
      <c r="I185" s="106"/>
      <c r="J185" s="106"/>
      <c r="K185" s="106"/>
      <c r="L185" s="106"/>
      <c r="M185" s="106"/>
      <c r="N185" s="107"/>
    </row>
    <row r="186" spans="1:14" ht="15.75">
      <c r="A186" s="17"/>
      <c r="B186" s="60"/>
      <c r="C186" s="67"/>
      <c r="D186" s="61"/>
      <c r="E186" s="61"/>
      <c r="F186" s="61"/>
      <c r="G186" s="61"/>
      <c r="H186" s="61"/>
      <c r="I186" s="62"/>
      <c r="J186" s="62"/>
      <c r="K186" s="62"/>
      <c r="L186" s="62"/>
      <c r="M186" s="62"/>
      <c r="N186" s="63"/>
    </row>
    <row r="187" spans="1:14" ht="16.5" thickBot="1">
      <c r="A187" s="17"/>
      <c r="B187" s="60"/>
      <c r="C187" s="82" t="s">
        <v>82</v>
      </c>
      <c r="D187" s="61"/>
      <c r="E187" s="61"/>
      <c r="F187" s="61"/>
      <c r="G187" s="61"/>
      <c r="H187" s="61"/>
      <c r="I187" s="62"/>
      <c r="J187" s="62"/>
      <c r="K187" s="62"/>
      <c r="L187" s="62"/>
      <c r="M187" s="62"/>
      <c r="N187" s="63"/>
    </row>
    <row r="188" spans="1:14" ht="16.5" thickBot="1">
      <c r="A188" s="21"/>
      <c r="B188" s="64"/>
      <c r="C188" s="83" t="s">
        <v>51</v>
      </c>
      <c r="D188" s="129" t="s">
        <v>10</v>
      </c>
      <c r="E188" s="130"/>
      <c r="F188" s="86" t="s">
        <v>52</v>
      </c>
      <c r="G188" s="65"/>
      <c r="H188" s="61"/>
      <c r="I188" s="62"/>
      <c r="J188" s="62"/>
      <c r="K188" s="62"/>
      <c r="L188" s="62"/>
      <c r="M188" s="62"/>
      <c r="N188" s="63"/>
    </row>
    <row r="189" spans="1:14">
      <c r="A189" s="17"/>
      <c r="B189" s="60"/>
      <c r="C189" s="2" t="str">
        <f>Apuestas!C222</f>
        <v>Select</v>
      </c>
      <c r="D189" s="2" t="str">
        <f>Apuestas!D222</f>
        <v>Select</v>
      </c>
      <c r="E189" s="2" t="str">
        <f>Apuestas!E222</f>
        <v>Select</v>
      </c>
      <c r="F189" s="2" t="str">
        <f>Apuestas!F222</f>
        <v>Select</v>
      </c>
      <c r="G189" s="47" t="str">
        <f>D189</f>
        <v>Select</v>
      </c>
      <c r="H189" s="47" t="str">
        <f>E189</f>
        <v>Select</v>
      </c>
      <c r="I189" s="62"/>
      <c r="J189" s="62"/>
      <c r="K189" s="62"/>
      <c r="L189" s="62"/>
      <c r="M189" s="62"/>
      <c r="N189" s="63"/>
    </row>
    <row r="190" spans="1:14">
      <c r="A190" s="17"/>
      <c r="B190" s="60"/>
      <c r="C190" s="61"/>
      <c r="D190" s="61"/>
      <c r="E190" s="61"/>
      <c r="F190" s="61"/>
      <c r="G190" s="61"/>
      <c r="H190" s="61"/>
      <c r="I190" s="62"/>
      <c r="J190" s="62"/>
      <c r="K190" s="62"/>
      <c r="L190" s="62"/>
      <c r="M190" s="62"/>
      <c r="N190" s="63"/>
    </row>
    <row r="191" spans="1:14" ht="15.75" thickBot="1">
      <c r="A191" s="17"/>
      <c r="B191" s="60"/>
      <c r="C191" s="61"/>
      <c r="D191" s="61"/>
      <c r="E191" s="61"/>
      <c r="F191" s="61"/>
      <c r="G191" s="61"/>
      <c r="H191" s="61"/>
      <c r="I191" s="62"/>
      <c r="J191" s="62"/>
      <c r="K191" s="66"/>
      <c r="L191" s="62"/>
      <c r="M191" s="62"/>
      <c r="N191" s="63"/>
    </row>
    <row r="192" spans="1:14" ht="19.5" thickBot="1">
      <c r="A192" s="17"/>
      <c r="B192" s="60"/>
      <c r="C192" s="58" t="s">
        <v>142</v>
      </c>
      <c r="D192" s="125"/>
      <c r="E192" s="59"/>
      <c r="F192" s="128" t="s">
        <v>75</v>
      </c>
      <c r="G192" s="61"/>
      <c r="H192" s="61"/>
      <c r="I192" s="62"/>
      <c r="J192" s="62"/>
      <c r="K192" s="62"/>
      <c r="L192" s="62"/>
      <c r="M192" s="62"/>
      <c r="N192" s="63"/>
    </row>
    <row r="193" spans="1:19">
      <c r="A193" s="17"/>
      <c r="B193" s="60"/>
      <c r="C193" s="61"/>
      <c r="D193" s="61"/>
      <c r="E193" s="61"/>
      <c r="F193" s="61"/>
      <c r="G193" s="61"/>
      <c r="H193" s="61"/>
      <c r="I193" s="62"/>
      <c r="J193" s="62"/>
      <c r="K193" s="62"/>
      <c r="L193" s="62"/>
      <c r="M193" s="62"/>
      <c r="N193" s="63"/>
    </row>
    <row r="194" spans="1:19">
      <c r="A194" s="17"/>
      <c r="B194" s="68"/>
      <c r="C194" s="69"/>
      <c r="D194" s="69"/>
      <c r="E194" s="69"/>
      <c r="F194" s="69"/>
      <c r="G194" s="69"/>
      <c r="H194" s="69"/>
      <c r="I194" s="70"/>
      <c r="J194" s="70"/>
      <c r="K194" s="70"/>
      <c r="L194" s="70"/>
      <c r="M194" s="70"/>
      <c r="N194" s="71"/>
    </row>
    <row r="195" spans="1:19" ht="18.75">
      <c r="A195" s="22"/>
      <c r="B195" s="72"/>
      <c r="C195" s="84" t="s">
        <v>53</v>
      </c>
      <c r="D195" s="126"/>
      <c r="E195" s="85"/>
      <c r="F195" s="127" t="s">
        <v>76</v>
      </c>
      <c r="G195" s="73"/>
      <c r="H195" s="74"/>
      <c r="I195" s="75"/>
      <c r="J195" s="75"/>
      <c r="K195" s="75"/>
      <c r="L195" s="75"/>
      <c r="M195" s="75"/>
      <c r="N195" s="76"/>
    </row>
    <row r="196" spans="1:19" ht="15.75" thickBot="1">
      <c r="A196" s="16"/>
      <c r="B196" s="77"/>
      <c r="C196" s="78"/>
      <c r="D196" s="78"/>
      <c r="E196" s="78"/>
      <c r="F196" s="78"/>
      <c r="G196" s="78"/>
      <c r="H196" s="78"/>
      <c r="I196" s="79"/>
      <c r="J196" s="79"/>
      <c r="K196" s="79"/>
      <c r="L196" s="79"/>
      <c r="M196" s="79"/>
      <c r="N196" s="80"/>
    </row>
    <row r="198" spans="1:19">
      <c r="I198" s="204" t="s">
        <v>174</v>
      </c>
      <c r="J198" s="208" t="s">
        <v>175</v>
      </c>
      <c r="K198" s="203"/>
      <c r="L198" s="203"/>
      <c r="M198" s="203"/>
      <c r="N198" s="203"/>
    </row>
    <row r="199" spans="1:19">
      <c r="H199" s="14">
        <v>1</v>
      </c>
      <c r="I199" s="201" t="s">
        <v>18</v>
      </c>
      <c r="J199" s="15">
        <f>IFERROR(VLOOKUP(I199,$I$36:$M$126,4,FALSE),0)+IF(IFERROR(VLOOKUP(I199,$C$133:$D$153,2,FALSE),0)="Select",0,IFERROR(VLOOKUP(I199,$C$133:$D$153,2,FALSE),0))+IF(IFERROR(VLOOKUP(I199,$F$133:$H$153,3,FALSE),0)="Select",0,IFERROR(VLOOKUP(I199,$F$133:$H$153,3,FALSE),0))+IF(IFERROR(VLOOKUP(I199,$C$159:$D$167,2,FALSE),0)="Select",0,IFERROR(VLOOKUP(I199,$C$159:$D$167,2,FALSE),0))+IF(IFERROR(VLOOKUP(I199,$F$159:$H$167,3,FALSE),0)="Select",0,IFERROR(VLOOKUP(I199,$F$159:$H$167,3,FALSE),0))+IF(IFERROR(VLOOKUP(I199,$C$173:$D$177,2,FALSE),0)="Select",0,IFERROR(VLOOKUP(I199,$C$173:$D$177,2,FALSE),0))+IF(IFERROR(VLOOKUP(I199,$F$173:$H$177,3,FALSE),0)="Select",0,IFERROR(VLOOKUP(I199,$F$173:$H$177,3,FALSE),0))+IF(IFERROR(VLOOKUP(I199,$C$183:$D$189,2,FALSE),0)="Select",0,IFERROR(VLOOKUP(I199,$C$183:$D$189,2,FALSE),0))+IF(IFERROR(VLOOKUP(I199,$F$183:$H$189,3,FALSE),0)="Select",0,IFERROR(VLOOKUP(I199,$F$183:$H$189,3,FALSE),0))</f>
        <v>0</v>
      </c>
      <c r="K199" s="15">
        <f t="shared" ref="K199:K229" si="24">H199/10^2</f>
        <v>0.01</v>
      </c>
      <c r="L199" s="15">
        <f>J199+(1-K199)</f>
        <v>0.99</v>
      </c>
      <c r="N199" s="15">
        <f>COUNTIF($L$199:$L$230,CONCATENATE("&gt;"&amp;L199))+1</f>
        <v>1</v>
      </c>
      <c r="O199" s="15" t="str">
        <f>I199</f>
        <v>Algeria</v>
      </c>
      <c r="R199" s="209">
        <v>1</v>
      </c>
      <c r="S199" s="210" t="str">
        <f>VLOOKUP(R199,$N$199:$O$230,2,FALSE)</f>
        <v>Algeria</v>
      </c>
    </row>
    <row r="200" spans="1:19">
      <c r="H200" s="14">
        <f>H199+1</f>
        <v>2</v>
      </c>
      <c r="I200" s="201" t="s">
        <v>1</v>
      </c>
      <c r="J200" s="15">
        <f t="shared" ref="J200:J230" si="25">IFERROR(VLOOKUP(I200,$I$36:$M$126,4,FALSE),0)+IF(IFERROR(VLOOKUP(I200,$C$133:$D$153,2,FALSE),0)="Select",0,IFERROR(VLOOKUP(I200,$C$133:$D$153,2,FALSE),0))+IF(IFERROR(VLOOKUP(I200,$F$133:$H$153,3,FALSE),0)="Select",0,IFERROR(VLOOKUP(I200,$F$133:$H$153,3,FALSE),0))+IF(IFERROR(VLOOKUP(I200,$C$159:$D$167,2,FALSE),0)="Select",0,IFERROR(VLOOKUP(I200,$C$159:$D$167,2,FALSE),0))+IF(IFERROR(VLOOKUP(I200,$F$159:$H$167,3,FALSE),0)="Select",0,IFERROR(VLOOKUP(I200,$F$159:$H$167,3,FALSE),0))+IF(IFERROR(VLOOKUP(I200,$C$173:$D$177,2,FALSE),0)="Select",0,IFERROR(VLOOKUP(I200,$C$173:$D$177,2,FALSE),0))+IF(IFERROR(VLOOKUP(I200,$F$173:$H$177,3,FALSE),0)="Select",0,IFERROR(VLOOKUP(I200,$F$173:$H$177,3,FALSE),0))+IF(IFERROR(VLOOKUP(I200,$C$183:$D$189,2,FALSE),0)="Select",0,IFERROR(VLOOKUP(I200,$C$183:$D$189,2,FALSE),0))+IF(IFERROR(VLOOKUP(I200,$F$183:$H$189,3,FALSE),0)="Select",0,IFERROR(VLOOKUP(I200,$F$183:$H$189,3,FALSE),0))</f>
        <v>0</v>
      </c>
      <c r="K200" s="15">
        <f t="shared" si="24"/>
        <v>0.02</v>
      </c>
      <c r="L200" s="15">
        <f t="shared" ref="L200:L230" si="26">J200+(1-K200)</f>
        <v>0.98</v>
      </c>
      <c r="N200" s="15">
        <f t="shared" ref="N200:N230" si="27">COUNTIF($L$199:$L$230,CONCATENATE("&gt;"&amp;L200))+1</f>
        <v>2</v>
      </c>
      <c r="O200" s="15" t="str">
        <f t="shared" ref="O200:O263" si="28">I200</f>
        <v>Argentina</v>
      </c>
      <c r="R200" s="14">
        <f>R199+1</f>
        <v>2</v>
      </c>
      <c r="S200" s="15" t="str">
        <f t="shared" ref="S200:S230" si="29">VLOOKUP(R200,$N$199:$O$230,2,FALSE)</f>
        <v>Argentina</v>
      </c>
    </row>
    <row r="201" spans="1:19">
      <c r="B201" s="198"/>
      <c r="H201" s="14">
        <f t="shared" ref="H201:H230" si="30">H200+1</f>
        <v>3</v>
      </c>
      <c r="I201" s="201" t="s">
        <v>7</v>
      </c>
      <c r="J201" s="15">
        <f t="shared" si="25"/>
        <v>0</v>
      </c>
      <c r="K201" s="15">
        <f t="shared" si="24"/>
        <v>0.03</v>
      </c>
      <c r="L201" s="15">
        <f t="shared" si="26"/>
        <v>0.97</v>
      </c>
      <c r="N201" s="15">
        <f t="shared" si="27"/>
        <v>3</v>
      </c>
      <c r="O201" s="15" t="str">
        <f t="shared" si="28"/>
        <v>Australia</v>
      </c>
      <c r="R201" s="14">
        <f t="shared" ref="R201:R230" si="31">R200+1</f>
        <v>3</v>
      </c>
      <c r="S201" s="15" t="str">
        <f t="shared" si="29"/>
        <v>Australia</v>
      </c>
    </row>
    <row r="202" spans="1:19">
      <c r="H202" s="14">
        <f t="shared" si="30"/>
        <v>4</v>
      </c>
      <c r="I202" s="201" t="s">
        <v>105</v>
      </c>
      <c r="J202" s="15">
        <f t="shared" si="25"/>
        <v>0</v>
      </c>
      <c r="K202" s="15">
        <f t="shared" si="24"/>
        <v>0.04</v>
      </c>
      <c r="L202" s="15">
        <f t="shared" si="26"/>
        <v>0.96</v>
      </c>
      <c r="N202" s="15">
        <f t="shared" si="27"/>
        <v>4</v>
      </c>
      <c r="O202" s="15" t="str">
        <f t="shared" si="28"/>
        <v>Belgium</v>
      </c>
      <c r="R202" s="14">
        <f t="shared" si="31"/>
        <v>4</v>
      </c>
      <c r="S202" s="15" t="str">
        <f t="shared" si="29"/>
        <v>Belgium</v>
      </c>
    </row>
    <row r="203" spans="1:19">
      <c r="H203" s="14">
        <f t="shared" si="30"/>
        <v>5</v>
      </c>
      <c r="I203" s="201" t="s">
        <v>97</v>
      </c>
      <c r="J203" s="15">
        <f t="shared" si="25"/>
        <v>0</v>
      </c>
      <c r="K203" s="15">
        <f t="shared" si="24"/>
        <v>0.05</v>
      </c>
      <c r="L203" s="15">
        <f t="shared" si="26"/>
        <v>0.95</v>
      </c>
      <c r="N203" s="15">
        <f t="shared" si="27"/>
        <v>5</v>
      </c>
      <c r="O203" s="15" t="str">
        <f t="shared" si="28"/>
        <v>Bosnia and Herzegovina</v>
      </c>
      <c r="R203" s="14">
        <f t="shared" si="31"/>
        <v>5</v>
      </c>
      <c r="S203" s="15" t="str">
        <f t="shared" si="29"/>
        <v>Bosnia and Herzegovina</v>
      </c>
    </row>
    <row r="204" spans="1:19">
      <c r="H204" s="14">
        <f t="shared" si="30"/>
        <v>6</v>
      </c>
      <c r="I204" s="201" t="s">
        <v>27</v>
      </c>
      <c r="J204" s="15">
        <f t="shared" si="25"/>
        <v>0</v>
      </c>
      <c r="K204" s="15">
        <f t="shared" si="24"/>
        <v>0.06</v>
      </c>
      <c r="L204" s="15">
        <f t="shared" si="26"/>
        <v>0.94</v>
      </c>
      <c r="N204" s="15">
        <f t="shared" si="27"/>
        <v>6</v>
      </c>
      <c r="O204" s="15" t="str">
        <f t="shared" si="28"/>
        <v>Brazil</v>
      </c>
      <c r="R204" s="14">
        <f t="shared" si="31"/>
        <v>6</v>
      </c>
      <c r="S204" s="15" t="str">
        <f t="shared" si="29"/>
        <v>Brazil</v>
      </c>
    </row>
    <row r="205" spans="1:19">
      <c r="H205" s="14">
        <f t="shared" si="30"/>
        <v>7</v>
      </c>
      <c r="I205" s="201" t="s">
        <v>24</v>
      </c>
      <c r="J205" s="15">
        <f t="shared" si="25"/>
        <v>0</v>
      </c>
      <c r="K205" s="15">
        <f t="shared" si="24"/>
        <v>7.0000000000000007E-2</v>
      </c>
      <c r="L205" s="15">
        <f t="shared" si="26"/>
        <v>0.92999999999999994</v>
      </c>
      <c r="N205" s="15">
        <f t="shared" si="27"/>
        <v>7</v>
      </c>
      <c r="O205" s="15" t="str">
        <f t="shared" si="28"/>
        <v>Cameroon</v>
      </c>
      <c r="R205" s="14">
        <f t="shared" si="31"/>
        <v>7</v>
      </c>
      <c r="S205" s="15" t="str">
        <f t="shared" si="29"/>
        <v>Cameroon</v>
      </c>
    </row>
    <row r="206" spans="1:19">
      <c r="H206" s="14">
        <f t="shared" si="30"/>
        <v>8</v>
      </c>
      <c r="I206" s="201" t="s">
        <v>9</v>
      </c>
      <c r="J206" s="15">
        <f t="shared" si="25"/>
        <v>0</v>
      </c>
      <c r="K206" s="15">
        <f t="shared" si="24"/>
        <v>0.08</v>
      </c>
      <c r="L206" s="15">
        <f t="shared" si="26"/>
        <v>0.92</v>
      </c>
      <c r="N206" s="15">
        <f t="shared" si="27"/>
        <v>8</v>
      </c>
      <c r="O206" s="15" t="str">
        <f t="shared" si="28"/>
        <v>Chile</v>
      </c>
      <c r="R206" s="14">
        <f t="shared" si="31"/>
        <v>8</v>
      </c>
      <c r="S206" s="15" t="str">
        <f t="shared" si="29"/>
        <v>Chile</v>
      </c>
    </row>
    <row r="207" spans="1:19">
      <c r="H207" s="14">
        <f t="shared" si="30"/>
        <v>9</v>
      </c>
      <c r="I207" s="201" t="s">
        <v>88</v>
      </c>
      <c r="J207" s="15">
        <f t="shared" si="25"/>
        <v>0</v>
      </c>
      <c r="K207" s="15">
        <f t="shared" si="24"/>
        <v>0.09</v>
      </c>
      <c r="L207" s="15">
        <f t="shared" si="26"/>
        <v>0.91</v>
      </c>
      <c r="N207" s="15">
        <f t="shared" si="27"/>
        <v>9</v>
      </c>
      <c r="O207" s="15" t="str">
        <f t="shared" si="28"/>
        <v>Colombia</v>
      </c>
      <c r="R207" s="14">
        <f t="shared" si="31"/>
        <v>9</v>
      </c>
      <c r="S207" s="15" t="str">
        <f t="shared" si="29"/>
        <v>Colombia</v>
      </c>
    </row>
    <row r="208" spans="1:19">
      <c r="H208" s="14">
        <f t="shared" si="30"/>
        <v>10</v>
      </c>
      <c r="I208" s="201" t="s">
        <v>93</v>
      </c>
      <c r="J208" s="15">
        <f t="shared" si="25"/>
        <v>0</v>
      </c>
      <c r="K208" s="15">
        <f t="shared" si="24"/>
        <v>0.1</v>
      </c>
      <c r="L208" s="15">
        <f t="shared" si="26"/>
        <v>0.9</v>
      </c>
      <c r="N208" s="15">
        <f t="shared" si="27"/>
        <v>10</v>
      </c>
      <c r="O208" s="15" t="str">
        <f t="shared" si="28"/>
        <v>Costa Rica</v>
      </c>
      <c r="R208" s="14">
        <f t="shared" si="31"/>
        <v>10</v>
      </c>
      <c r="S208" s="15" t="str">
        <f t="shared" si="29"/>
        <v>Costa Rica</v>
      </c>
    </row>
    <row r="209" spans="1:19">
      <c r="H209" s="14">
        <f t="shared" si="30"/>
        <v>11</v>
      </c>
      <c r="I209" s="201" t="s">
        <v>89</v>
      </c>
      <c r="J209" s="15">
        <f t="shared" si="25"/>
        <v>0</v>
      </c>
      <c r="K209" s="15">
        <f t="shared" si="24"/>
        <v>0.11</v>
      </c>
      <c r="L209" s="15">
        <f t="shared" si="26"/>
        <v>0.89</v>
      </c>
      <c r="N209" s="15">
        <f t="shared" si="27"/>
        <v>11</v>
      </c>
      <c r="O209" s="15" t="str">
        <f t="shared" si="28"/>
        <v>Côte d'Ivoire</v>
      </c>
      <c r="R209" s="14">
        <f t="shared" si="31"/>
        <v>11</v>
      </c>
      <c r="S209" s="15" t="str">
        <f t="shared" si="29"/>
        <v>Côte d'Ivoire</v>
      </c>
    </row>
    <row r="210" spans="1:19">
      <c r="H210" s="14">
        <f t="shared" si="30"/>
        <v>12</v>
      </c>
      <c r="I210" s="201" t="s">
        <v>59</v>
      </c>
      <c r="J210" s="15">
        <f t="shared" si="25"/>
        <v>0</v>
      </c>
      <c r="K210" s="15">
        <f t="shared" si="24"/>
        <v>0.12</v>
      </c>
      <c r="L210" s="15">
        <f t="shared" si="26"/>
        <v>0.88</v>
      </c>
      <c r="N210" s="15">
        <f t="shared" si="27"/>
        <v>12</v>
      </c>
      <c r="O210" s="15" t="str">
        <f t="shared" si="28"/>
        <v>Croatia</v>
      </c>
      <c r="R210" s="14">
        <f t="shared" si="31"/>
        <v>12</v>
      </c>
      <c r="S210" s="15" t="str">
        <f t="shared" si="29"/>
        <v>Croatia</v>
      </c>
    </row>
    <row r="211" spans="1:19">
      <c r="H211" s="14">
        <f t="shared" si="30"/>
        <v>13</v>
      </c>
      <c r="I211" s="201" t="s">
        <v>95</v>
      </c>
      <c r="J211" s="15">
        <f t="shared" si="25"/>
        <v>0</v>
      </c>
      <c r="K211" s="15">
        <f t="shared" si="24"/>
        <v>0.13</v>
      </c>
      <c r="L211" s="15">
        <f t="shared" si="26"/>
        <v>0.87</v>
      </c>
      <c r="N211" s="15">
        <f t="shared" si="27"/>
        <v>13</v>
      </c>
      <c r="O211" s="15" t="str">
        <f t="shared" si="28"/>
        <v>Ecuador</v>
      </c>
      <c r="R211" s="14">
        <f t="shared" si="31"/>
        <v>13</v>
      </c>
      <c r="S211" s="15" t="str">
        <f t="shared" si="29"/>
        <v>Ecuador</v>
      </c>
    </row>
    <row r="212" spans="1:19">
      <c r="H212" s="14">
        <f t="shared" si="30"/>
        <v>14</v>
      </c>
      <c r="I212" s="201" t="s">
        <v>16</v>
      </c>
      <c r="J212" s="15">
        <f t="shared" si="25"/>
        <v>0</v>
      </c>
      <c r="K212" s="15">
        <f t="shared" si="24"/>
        <v>0.14000000000000001</v>
      </c>
      <c r="L212" s="15">
        <f t="shared" si="26"/>
        <v>0.86</v>
      </c>
      <c r="N212" s="15">
        <f t="shared" si="27"/>
        <v>14</v>
      </c>
      <c r="O212" s="15" t="str">
        <f t="shared" si="28"/>
        <v>England</v>
      </c>
      <c r="R212" s="14">
        <f t="shared" si="31"/>
        <v>14</v>
      </c>
      <c r="S212" s="15" t="str">
        <f t="shared" si="29"/>
        <v>England</v>
      </c>
    </row>
    <row r="213" spans="1:19">
      <c r="H213" s="14">
        <f t="shared" si="30"/>
        <v>15</v>
      </c>
      <c r="I213" s="201" t="s">
        <v>13</v>
      </c>
      <c r="J213" s="15">
        <f t="shared" si="25"/>
        <v>0</v>
      </c>
      <c r="K213" s="15">
        <f t="shared" si="24"/>
        <v>0.15</v>
      </c>
      <c r="L213" s="15">
        <f t="shared" si="26"/>
        <v>0.85</v>
      </c>
      <c r="N213" s="15">
        <f t="shared" si="27"/>
        <v>15</v>
      </c>
      <c r="O213" s="15" t="str">
        <f t="shared" si="28"/>
        <v>France</v>
      </c>
      <c r="R213" s="14">
        <f t="shared" si="31"/>
        <v>15</v>
      </c>
      <c r="S213" s="15" t="str">
        <f t="shared" si="29"/>
        <v>France</v>
      </c>
    </row>
    <row r="214" spans="1:19">
      <c r="H214" s="14">
        <f t="shared" si="30"/>
        <v>16</v>
      </c>
      <c r="I214" s="201" t="s">
        <v>20</v>
      </c>
      <c r="J214" s="15">
        <f t="shared" si="25"/>
        <v>0</v>
      </c>
      <c r="K214" s="15">
        <f t="shared" si="24"/>
        <v>0.16</v>
      </c>
      <c r="L214" s="15">
        <f t="shared" si="26"/>
        <v>0.84</v>
      </c>
      <c r="N214" s="15">
        <f t="shared" si="27"/>
        <v>16</v>
      </c>
      <c r="O214" s="15" t="str">
        <f t="shared" si="28"/>
        <v>Germany</v>
      </c>
      <c r="R214" s="14">
        <f t="shared" si="31"/>
        <v>16</v>
      </c>
      <c r="S214" s="15" t="str">
        <f t="shared" si="29"/>
        <v>Germany</v>
      </c>
    </row>
    <row r="215" spans="1:19">
      <c r="H215" s="14">
        <f t="shared" si="30"/>
        <v>17</v>
      </c>
      <c r="I215" s="201" t="s">
        <v>6</v>
      </c>
      <c r="J215" s="15">
        <f t="shared" si="25"/>
        <v>0</v>
      </c>
      <c r="K215" s="15">
        <f t="shared" si="24"/>
        <v>0.17</v>
      </c>
      <c r="L215" s="15">
        <f t="shared" si="26"/>
        <v>0.83</v>
      </c>
      <c r="N215" s="15">
        <f t="shared" si="27"/>
        <v>17</v>
      </c>
      <c r="O215" s="15" t="str">
        <f t="shared" si="28"/>
        <v>Ghana</v>
      </c>
      <c r="R215" s="14">
        <f t="shared" si="31"/>
        <v>17</v>
      </c>
      <c r="S215" s="15" t="str">
        <f t="shared" si="29"/>
        <v>Ghana</v>
      </c>
    </row>
    <row r="216" spans="1:19">
      <c r="H216" s="14">
        <f t="shared" si="30"/>
        <v>18</v>
      </c>
      <c r="I216" s="201" t="s">
        <v>15</v>
      </c>
      <c r="J216" s="15">
        <f t="shared" si="25"/>
        <v>0</v>
      </c>
      <c r="K216" s="15">
        <f t="shared" si="24"/>
        <v>0.18</v>
      </c>
      <c r="L216" s="15">
        <f t="shared" si="26"/>
        <v>0.82000000000000006</v>
      </c>
      <c r="N216" s="15">
        <f t="shared" si="27"/>
        <v>18</v>
      </c>
      <c r="O216" s="15" t="str">
        <f t="shared" si="28"/>
        <v>Greece</v>
      </c>
      <c r="R216" s="14">
        <f t="shared" si="31"/>
        <v>18</v>
      </c>
      <c r="S216" s="15" t="str">
        <f t="shared" si="29"/>
        <v>Greece</v>
      </c>
    </row>
    <row r="217" spans="1:19">
      <c r="A217" s="15"/>
      <c r="B217" s="15"/>
      <c r="C217" s="15"/>
      <c r="D217" s="15"/>
      <c r="E217" s="15"/>
      <c r="F217" s="15"/>
      <c r="G217" s="15"/>
      <c r="H217" s="14">
        <f t="shared" si="30"/>
        <v>19</v>
      </c>
      <c r="I217" s="201" t="s">
        <v>4</v>
      </c>
      <c r="J217" s="15">
        <f t="shared" si="25"/>
        <v>0</v>
      </c>
      <c r="K217" s="15">
        <f t="shared" si="24"/>
        <v>0.19</v>
      </c>
      <c r="L217" s="15">
        <f t="shared" si="26"/>
        <v>0.81</v>
      </c>
      <c r="N217" s="15">
        <f t="shared" si="27"/>
        <v>19</v>
      </c>
      <c r="O217" s="15" t="str">
        <f t="shared" si="28"/>
        <v>Honduras</v>
      </c>
      <c r="R217" s="14">
        <f t="shared" si="31"/>
        <v>19</v>
      </c>
      <c r="S217" s="15" t="str">
        <f t="shared" si="29"/>
        <v>Honduras</v>
      </c>
    </row>
    <row r="218" spans="1:19">
      <c r="A218" s="15"/>
      <c r="B218" s="15"/>
      <c r="C218" s="15"/>
      <c r="D218" s="15"/>
      <c r="E218" s="15"/>
      <c r="F218" s="15"/>
      <c r="G218" s="15"/>
      <c r="H218" s="14">
        <f t="shared" si="30"/>
        <v>20</v>
      </c>
      <c r="I218" s="201" t="s">
        <v>98</v>
      </c>
      <c r="J218" s="15">
        <f t="shared" si="25"/>
        <v>0</v>
      </c>
      <c r="K218" s="15">
        <f t="shared" si="24"/>
        <v>0.2</v>
      </c>
      <c r="L218" s="15">
        <f t="shared" si="26"/>
        <v>0.8</v>
      </c>
      <c r="N218" s="15">
        <f t="shared" si="27"/>
        <v>20</v>
      </c>
      <c r="O218" s="15" t="str">
        <f t="shared" si="28"/>
        <v>Iran</v>
      </c>
      <c r="R218" s="14">
        <f t="shared" si="31"/>
        <v>20</v>
      </c>
      <c r="S218" s="15" t="str">
        <f t="shared" si="29"/>
        <v>Iran</v>
      </c>
    </row>
    <row r="219" spans="1:19">
      <c r="A219" s="15"/>
      <c r="B219" s="15"/>
      <c r="C219" s="15"/>
      <c r="D219" s="15"/>
      <c r="E219" s="15"/>
      <c r="F219" s="15"/>
      <c r="G219" s="15"/>
      <c r="H219" s="14">
        <f t="shared" si="30"/>
        <v>21</v>
      </c>
      <c r="I219" s="201" t="s">
        <v>25</v>
      </c>
      <c r="J219" s="15">
        <f t="shared" si="25"/>
        <v>0</v>
      </c>
      <c r="K219" s="15">
        <f t="shared" si="24"/>
        <v>0.21</v>
      </c>
      <c r="L219" s="15">
        <f t="shared" si="26"/>
        <v>0.79</v>
      </c>
      <c r="N219" s="15">
        <f t="shared" si="27"/>
        <v>21</v>
      </c>
      <c r="O219" s="15" t="str">
        <f t="shared" si="28"/>
        <v>Italy</v>
      </c>
      <c r="R219" s="14">
        <f t="shared" si="31"/>
        <v>21</v>
      </c>
      <c r="S219" s="15" t="str">
        <f t="shared" si="29"/>
        <v>Italy</v>
      </c>
    </row>
    <row r="220" spans="1:19">
      <c r="A220" s="15"/>
      <c r="B220" s="15"/>
      <c r="C220" s="15"/>
      <c r="D220" s="15"/>
      <c r="E220" s="15"/>
      <c r="F220" s="15"/>
      <c r="G220" s="15"/>
      <c r="H220" s="14">
        <f t="shared" si="30"/>
        <v>22</v>
      </c>
      <c r="I220" s="201" t="s">
        <v>23</v>
      </c>
      <c r="J220" s="15">
        <f t="shared" si="25"/>
        <v>0</v>
      </c>
      <c r="K220" s="15">
        <f t="shared" si="24"/>
        <v>0.22</v>
      </c>
      <c r="L220" s="15">
        <f t="shared" si="26"/>
        <v>0.78</v>
      </c>
      <c r="N220" s="15">
        <f t="shared" si="27"/>
        <v>22</v>
      </c>
      <c r="O220" s="15" t="str">
        <f t="shared" si="28"/>
        <v>Japan</v>
      </c>
      <c r="R220" s="14">
        <f t="shared" si="31"/>
        <v>22</v>
      </c>
      <c r="S220" s="15" t="str">
        <f t="shared" si="29"/>
        <v>Japan</v>
      </c>
    </row>
    <row r="221" spans="1:19">
      <c r="A221" s="15"/>
      <c r="B221" s="15"/>
      <c r="C221" s="15"/>
      <c r="D221" s="15"/>
      <c r="E221" s="15"/>
      <c r="F221" s="15"/>
      <c r="G221" s="15"/>
      <c r="H221" s="14">
        <f t="shared" si="30"/>
        <v>23</v>
      </c>
      <c r="I221" s="201" t="s">
        <v>104</v>
      </c>
      <c r="J221" s="15">
        <f t="shared" si="25"/>
        <v>0</v>
      </c>
      <c r="K221" s="15">
        <f t="shared" si="24"/>
        <v>0.23</v>
      </c>
      <c r="L221" s="15">
        <f t="shared" si="26"/>
        <v>0.77</v>
      </c>
      <c r="N221" s="15">
        <f t="shared" si="27"/>
        <v>23</v>
      </c>
      <c r="O221" s="15" t="str">
        <f t="shared" si="28"/>
        <v>Korea Republic</v>
      </c>
      <c r="R221" s="14">
        <f t="shared" si="31"/>
        <v>23</v>
      </c>
      <c r="S221" s="15" t="str">
        <f t="shared" si="29"/>
        <v>Korea Republic</v>
      </c>
    </row>
    <row r="222" spans="1:19">
      <c r="A222" s="15"/>
      <c r="B222" s="15"/>
      <c r="C222" s="15"/>
      <c r="D222" s="15"/>
      <c r="E222" s="15"/>
      <c r="F222" s="15"/>
      <c r="G222" s="15"/>
      <c r="H222" s="14">
        <f t="shared" si="30"/>
        <v>24</v>
      </c>
      <c r="I222" s="201" t="s">
        <v>12</v>
      </c>
      <c r="J222" s="15">
        <f t="shared" si="25"/>
        <v>0</v>
      </c>
      <c r="K222" s="15">
        <f t="shared" si="24"/>
        <v>0.24</v>
      </c>
      <c r="L222" s="15">
        <f t="shared" si="26"/>
        <v>0.76</v>
      </c>
      <c r="N222" s="15">
        <f t="shared" si="27"/>
        <v>24</v>
      </c>
      <c r="O222" s="15" t="str">
        <f t="shared" si="28"/>
        <v>Mexico</v>
      </c>
      <c r="R222" s="14">
        <f t="shared" si="31"/>
        <v>24</v>
      </c>
      <c r="S222" s="15" t="str">
        <f t="shared" si="29"/>
        <v>Mexico</v>
      </c>
    </row>
    <row r="223" spans="1:19">
      <c r="A223" s="15"/>
      <c r="B223" s="15"/>
      <c r="C223" s="15"/>
      <c r="D223" s="15"/>
      <c r="E223" s="15"/>
      <c r="F223" s="15"/>
      <c r="G223" s="15"/>
      <c r="H223" s="14">
        <f t="shared" si="30"/>
        <v>25</v>
      </c>
      <c r="I223" s="201" t="s">
        <v>21</v>
      </c>
      <c r="J223" s="15">
        <f t="shared" si="25"/>
        <v>0</v>
      </c>
      <c r="K223" s="15">
        <f t="shared" si="24"/>
        <v>0.25</v>
      </c>
      <c r="L223" s="15">
        <f t="shared" si="26"/>
        <v>0.75</v>
      </c>
      <c r="N223" s="15">
        <f t="shared" si="27"/>
        <v>25</v>
      </c>
      <c r="O223" s="15" t="str">
        <f t="shared" si="28"/>
        <v>Netherlands</v>
      </c>
      <c r="R223" s="14">
        <f t="shared" si="31"/>
        <v>25</v>
      </c>
      <c r="S223" s="15" t="str">
        <f t="shared" si="29"/>
        <v>Netherlands</v>
      </c>
    </row>
    <row r="224" spans="1:19">
      <c r="A224" s="15"/>
      <c r="B224" s="15"/>
      <c r="C224" s="15"/>
      <c r="D224" s="15"/>
      <c r="E224" s="15"/>
      <c r="F224" s="15"/>
      <c r="G224" s="15"/>
      <c r="H224" s="14">
        <f t="shared" si="30"/>
        <v>26</v>
      </c>
      <c r="I224" s="201" t="s">
        <v>2</v>
      </c>
      <c r="J224" s="15">
        <f t="shared" si="25"/>
        <v>0</v>
      </c>
      <c r="K224" s="15">
        <f t="shared" si="24"/>
        <v>0.26</v>
      </c>
      <c r="L224" s="15">
        <f t="shared" si="26"/>
        <v>0.74</v>
      </c>
      <c r="N224" s="15">
        <f t="shared" si="27"/>
        <v>26</v>
      </c>
      <c r="O224" s="15" t="str">
        <f t="shared" si="28"/>
        <v>Nigeria</v>
      </c>
      <c r="R224" s="14">
        <f t="shared" si="31"/>
        <v>26</v>
      </c>
      <c r="S224" s="15" t="str">
        <f t="shared" si="29"/>
        <v>Nigeria</v>
      </c>
    </row>
    <row r="225" spans="1:19">
      <c r="A225" s="15"/>
      <c r="B225" s="15"/>
      <c r="C225" s="15"/>
      <c r="D225" s="15"/>
      <c r="E225" s="15"/>
      <c r="F225" s="15"/>
      <c r="G225" s="15"/>
      <c r="H225" s="14">
        <f t="shared" si="30"/>
        <v>27</v>
      </c>
      <c r="I225" s="201" t="s">
        <v>8</v>
      </c>
      <c r="J225" s="15">
        <f t="shared" si="25"/>
        <v>0</v>
      </c>
      <c r="K225" s="15">
        <f t="shared" si="24"/>
        <v>0.27</v>
      </c>
      <c r="L225" s="15">
        <f t="shared" si="26"/>
        <v>0.73</v>
      </c>
      <c r="N225" s="15">
        <f t="shared" si="27"/>
        <v>27</v>
      </c>
      <c r="O225" s="15" t="str">
        <f t="shared" si="28"/>
        <v>Portugal</v>
      </c>
      <c r="R225" s="14">
        <f t="shared" si="31"/>
        <v>27</v>
      </c>
      <c r="S225" s="15" t="str">
        <f t="shared" si="29"/>
        <v>Portugal</v>
      </c>
    </row>
    <row r="226" spans="1:19">
      <c r="A226" s="15"/>
      <c r="B226" s="15"/>
      <c r="C226" s="15"/>
      <c r="D226" s="15"/>
      <c r="E226" s="15"/>
      <c r="F226" s="15"/>
      <c r="G226" s="15"/>
      <c r="H226" s="14">
        <f t="shared" si="30"/>
        <v>28</v>
      </c>
      <c r="I226" s="201" t="s">
        <v>58</v>
      </c>
      <c r="J226" s="15">
        <f t="shared" si="25"/>
        <v>0</v>
      </c>
      <c r="K226" s="15">
        <f t="shared" si="24"/>
        <v>0.28000000000000003</v>
      </c>
      <c r="L226" s="15">
        <f t="shared" si="26"/>
        <v>0.72</v>
      </c>
      <c r="N226" s="15">
        <f t="shared" si="27"/>
        <v>28</v>
      </c>
      <c r="O226" s="15" t="str">
        <f t="shared" si="28"/>
        <v>Russia</v>
      </c>
      <c r="R226" s="14">
        <f t="shared" si="31"/>
        <v>28</v>
      </c>
      <c r="S226" s="15" t="str">
        <f t="shared" si="29"/>
        <v>Russia</v>
      </c>
    </row>
    <row r="227" spans="1:19">
      <c r="A227" s="15"/>
      <c r="B227" s="15"/>
      <c r="C227" s="15"/>
      <c r="D227" s="15"/>
      <c r="E227" s="15"/>
      <c r="F227" s="15"/>
      <c r="G227" s="15"/>
      <c r="H227" s="14">
        <f t="shared" si="30"/>
        <v>29</v>
      </c>
      <c r="I227" s="201" t="s">
        <v>30</v>
      </c>
      <c r="J227" s="15">
        <f t="shared" si="25"/>
        <v>0</v>
      </c>
      <c r="K227" s="15">
        <f t="shared" si="24"/>
        <v>0.28999999999999998</v>
      </c>
      <c r="L227" s="15">
        <f t="shared" si="26"/>
        <v>0.71</v>
      </c>
      <c r="N227" s="15">
        <f t="shared" si="27"/>
        <v>29</v>
      </c>
      <c r="O227" s="15" t="str">
        <f t="shared" si="28"/>
        <v>Spain</v>
      </c>
      <c r="R227" s="14">
        <f t="shared" si="31"/>
        <v>29</v>
      </c>
      <c r="S227" s="15" t="str">
        <f t="shared" si="29"/>
        <v>Spain</v>
      </c>
    </row>
    <row r="228" spans="1:19">
      <c r="A228" s="15"/>
      <c r="B228" s="15"/>
      <c r="C228" s="15"/>
      <c r="D228" s="15"/>
      <c r="E228" s="15"/>
      <c r="F228" s="15"/>
      <c r="G228" s="15"/>
      <c r="H228" s="14">
        <f t="shared" si="30"/>
        <v>30</v>
      </c>
      <c r="I228" s="201" t="s">
        <v>31</v>
      </c>
      <c r="J228" s="15">
        <f t="shared" si="25"/>
        <v>0</v>
      </c>
      <c r="K228" s="15">
        <f t="shared" si="24"/>
        <v>0.3</v>
      </c>
      <c r="L228" s="15">
        <f t="shared" si="26"/>
        <v>0.7</v>
      </c>
      <c r="N228" s="15">
        <f t="shared" si="27"/>
        <v>30</v>
      </c>
      <c r="O228" s="15" t="str">
        <f t="shared" si="28"/>
        <v>Switzerland</v>
      </c>
      <c r="R228" s="14">
        <f t="shared" si="31"/>
        <v>30</v>
      </c>
      <c r="S228" s="15" t="str">
        <f t="shared" si="29"/>
        <v>Switzerland</v>
      </c>
    </row>
    <row r="229" spans="1:19">
      <c r="A229" s="15"/>
      <c r="B229" s="15"/>
      <c r="C229" s="15"/>
      <c r="D229" s="15"/>
      <c r="E229" s="15"/>
      <c r="F229" s="15"/>
      <c r="G229" s="15"/>
      <c r="H229" s="14">
        <f t="shared" si="30"/>
        <v>31</v>
      </c>
      <c r="I229" s="201" t="s">
        <v>0</v>
      </c>
      <c r="J229" s="15">
        <f t="shared" si="25"/>
        <v>0</v>
      </c>
      <c r="K229" s="15">
        <f t="shared" si="24"/>
        <v>0.31</v>
      </c>
      <c r="L229" s="15">
        <f t="shared" si="26"/>
        <v>0.69</v>
      </c>
      <c r="N229" s="15">
        <f t="shared" si="27"/>
        <v>31</v>
      </c>
      <c r="O229" s="15" t="str">
        <f t="shared" si="28"/>
        <v>Uruguay</v>
      </c>
      <c r="R229" s="14">
        <f t="shared" si="31"/>
        <v>31</v>
      </c>
      <c r="S229" s="15" t="str">
        <f t="shared" si="29"/>
        <v>Uruguay</v>
      </c>
    </row>
    <row r="230" spans="1:19">
      <c r="A230" s="15"/>
      <c r="B230" s="15"/>
      <c r="C230" s="15"/>
      <c r="D230" s="15"/>
      <c r="E230" s="15"/>
      <c r="F230" s="15"/>
      <c r="G230" s="15"/>
      <c r="H230" s="14">
        <f t="shared" si="30"/>
        <v>32</v>
      </c>
      <c r="I230" s="201" t="s">
        <v>17</v>
      </c>
      <c r="J230" s="15">
        <f t="shared" si="25"/>
        <v>0</v>
      </c>
      <c r="K230" s="15">
        <f>H230/10^2</f>
        <v>0.32</v>
      </c>
      <c r="L230" s="15">
        <f t="shared" si="26"/>
        <v>0.67999999999999994</v>
      </c>
      <c r="N230" s="15">
        <f t="shared" si="27"/>
        <v>32</v>
      </c>
      <c r="O230" s="15" t="str">
        <f t="shared" si="28"/>
        <v>USA</v>
      </c>
      <c r="R230" s="14">
        <f t="shared" si="31"/>
        <v>32</v>
      </c>
      <c r="S230" s="15" t="str">
        <f t="shared" si="29"/>
        <v>USA</v>
      </c>
    </row>
    <row r="231" spans="1:19">
      <c r="A231" s="15"/>
      <c r="B231" s="15"/>
      <c r="C231" s="15"/>
      <c r="D231" s="15"/>
      <c r="E231" s="15"/>
      <c r="F231" s="15"/>
      <c r="G231" s="15"/>
      <c r="H231" s="15"/>
      <c r="I231" s="204" t="s">
        <v>174</v>
      </c>
      <c r="J231" s="203" t="s">
        <v>176</v>
      </c>
      <c r="K231" s="203"/>
      <c r="L231" s="205" t="s">
        <v>176</v>
      </c>
      <c r="O231" s="15" t="str">
        <f t="shared" si="28"/>
        <v>TEAM</v>
      </c>
    </row>
    <row r="232" spans="1:19">
      <c r="A232" s="15"/>
      <c r="B232" s="15"/>
      <c r="C232" s="15"/>
      <c r="D232" s="15"/>
      <c r="E232" s="15"/>
      <c r="F232" s="15"/>
      <c r="G232" s="15"/>
      <c r="H232" s="14">
        <v>1</v>
      </c>
      <c r="I232" s="201" t="s">
        <v>18</v>
      </c>
      <c r="J232" s="15">
        <f>IFERROR(VLOOKUP(I199,$I$36:$M$126,5,FALSE),0)+IF(IFERROR(VLOOKUP(I199,$C$133:$E$153,3,FALSE),0)="Select",0,IFERROR(VLOOKUP(I199,$C$133:$E$153,3,FALSE),0))+IF(IFERROR(VLOOKUP(I199,$F$133:$H$153,2,FALSE),0)="Select",0,IFERROR(VLOOKUP(I199,$F$133:$H$153,2,FALSE),0))+IF(IFERROR(VLOOKUP(I199,$C$159:$E$167,3,FALSE),0)="Select",0,IFERROR(VLOOKUP(I199,$C$159:$E$167,3,FALSE),0))+IF(IFERROR(VLOOKUP(I199,$F$159:$H$167,2,FALSE),0)="Select",0,IFERROR(VLOOKUP(I199,$F$159:$H$167,2,FALSE),0))+IF(IFERROR(VLOOKUP(I199,$C$173:$E$177,3,FALSE),0)="Select",0,IFERROR(VLOOKUP(I199,$C$173:$E$177,3,FALSE),0))+IF(IFERROR(VLOOKUP(I199,$F$173:$H$177,2,FALSE),0)="Select",0,IFERROR(VLOOKUP(I199,$F$173:$H$177,2,FALSE),0))+IF(IFERROR(VLOOKUP(I199,$C$183:$E$189,3,FALSE),0)="Select",0,IFERROR(VLOOKUP(I199,$C$183:$E$189,3,FALSE),0))+IF(IFERROR(VLOOKUP(I199,$F$183:$H$189,2,FALSE),0)="Select",0,IFERROR(VLOOKUP(I199,$F$183:$H$189,2,FALSE),0))</f>
        <v>0</v>
      </c>
      <c r="K232" s="15">
        <f>H232/10^2</f>
        <v>0.01</v>
      </c>
      <c r="L232" s="15">
        <f>100-J232-K232</f>
        <v>99.99</v>
      </c>
      <c r="N232" s="15">
        <f>COUNTIF($L$232:$L$263,CONCATENATE("&gt;"&amp;L232))+1</f>
        <v>1</v>
      </c>
      <c r="O232" s="15" t="str">
        <f t="shared" si="28"/>
        <v>Algeria</v>
      </c>
      <c r="R232" s="206">
        <v>1</v>
      </c>
      <c r="S232" s="207" t="str">
        <f>VLOOKUP(R232,$N$232:$O$263,2,FALSE)</f>
        <v>Algeria</v>
      </c>
    </row>
    <row r="233" spans="1:19">
      <c r="A233" s="15"/>
      <c r="B233" s="15"/>
      <c r="C233" s="15"/>
      <c r="D233" s="15"/>
      <c r="E233" s="15"/>
      <c r="F233" s="15"/>
      <c r="G233" s="15"/>
      <c r="H233" s="14">
        <f>H232+1</f>
        <v>2</v>
      </c>
      <c r="I233" s="201" t="s">
        <v>1</v>
      </c>
      <c r="J233" s="15">
        <f t="shared" ref="J233:J263" si="32">IFERROR(VLOOKUP(I200,$I$36:$M$126,5,FALSE),0)+IF(IFERROR(VLOOKUP(I200,$C$133:$E$153,3,FALSE),0)="Select",0,IFERROR(VLOOKUP(I200,$C$133:$E$153,3,FALSE),0))+IF(IFERROR(VLOOKUP(I200,$F$133:$H$153,2,FALSE),0)="Select",0,IFERROR(VLOOKUP(I200,$F$133:$H$153,2,FALSE),0))+IF(IFERROR(VLOOKUP(I200,$C$159:$E$167,3,FALSE),0)="Select",0,IFERROR(VLOOKUP(I200,$C$159:$E$167,3,FALSE),0))+IF(IFERROR(VLOOKUP(I200,$F$159:$H$167,2,FALSE),0)="Select",0,IFERROR(VLOOKUP(I200,$F$159:$H$167,2,FALSE),0))+IF(IFERROR(VLOOKUP(I200,$C$173:$E$177,3,FALSE),0)="Select",0,IFERROR(VLOOKUP(I200,$C$173:$E$177,3,FALSE),0))+IF(IFERROR(VLOOKUP(I200,$F$173:$H$177,2,FALSE),0)="Select",0,IFERROR(VLOOKUP(I200,$F$173:$H$177,2,FALSE),0))+IF(IFERROR(VLOOKUP(I200,$C$183:$E$189,3,FALSE),0)="Select",0,IFERROR(VLOOKUP(I200,$C$183:$E$189,3,FALSE),0))+IF(IFERROR(VLOOKUP(I200,$F$183:$H$189,2,FALSE),0)="Select",0,IFERROR(VLOOKUP(I200,$F$183:$H$189,2,FALSE),0))</f>
        <v>0</v>
      </c>
      <c r="K233" s="15">
        <f t="shared" ref="K233:K263" si="33">H233/10^2</f>
        <v>0.02</v>
      </c>
      <c r="L233" s="15">
        <f t="shared" ref="L233:L263" si="34">100-J233-K233</f>
        <v>99.98</v>
      </c>
      <c r="N233" s="15">
        <f t="shared" ref="N233:N263" si="35">COUNTIF($L$232:$L$263,CONCATENATE("&gt;"&amp;L233))+1</f>
        <v>2</v>
      </c>
      <c r="O233" s="15" t="str">
        <f t="shared" si="28"/>
        <v>Argentina</v>
      </c>
      <c r="R233" s="14">
        <f>R232+1</f>
        <v>2</v>
      </c>
      <c r="S233" s="15" t="str">
        <f t="shared" ref="S233:S263" si="36">VLOOKUP(R233,$N$232:$O$263,2,FALSE)</f>
        <v>Argentina</v>
      </c>
    </row>
    <row r="234" spans="1:19">
      <c r="A234" s="15"/>
      <c r="B234" s="15"/>
      <c r="C234" s="15"/>
      <c r="D234" s="15"/>
      <c r="E234" s="15"/>
      <c r="F234" s="15"/>
      <c r="G234" s="15"/>
      <c r="H234" s="14">
        <f t="shared" ref="H234:H263" si="37">H233+1</f>
        <v>3</v>
      </c>
      <c r="I234" s="201" t="s">
        <v>7</v>
      </c>
      <c r="J234" s="15">
        <f t="shared" si="32"/>
        <v>0</v>
      </c>
      <c r="K234" s="15">
        <f t="shared" si="33"/>
        <v>0.03</v>
      </c>
      <c r="L234" s="15">
        <f t="shared" si="34"/>
        <v>99.97</v>
      </c>
      <c r="N234" s="15">
        <f t="shared" si="35"/>
        <v>3</v>
      </c>
      <c r="O234" s="15" t="str">
        <f t="shared" si="28"/>
        <v>Australia</v>
      </c>
      <c r="R234" s="14">
        <f t="shared" ref="R234:R263" si="38">R233+1</f>
        <v>3</v>
      </c>
      <c r="S234" s="15" t="str">
        <f t="shared" si="36"/>
        <v>Australia</v>
      </c>
    </row>
    <row r="235" spans="1:19">
      <c r="A235" s="15"/>
      <c r="B235" s="15"/>
      <c r="C235" s="15"/>
      <c r="D235" s="15"/>
      <c r="E235" s="15"/>
      <c r="F235" s="15"/>
      <c r="G235" s="15"/>
      <c r="H235" s="14">
        <f t="shared" si="37"/>
        <v>4</v>
      </c>
      <c r="I235" s="201" t="s">
        <v>105</v>
      </c>
      <c r="J235" s="15">
        <f t="shared" si="32"/>
        <v>0</v>
      </c>
      <c r="K235" s="15">
        <f t="shared" si="33"/>
        <v>0.04</v>
      </c>
      <c r="L235" s="15">
        <f t="shared" si="34"/>
        <v>99.96</v>
      </c>
      <c r="N235" s="15">
        <f t="shared" si="35"/>
        <v>4</v>
      </c>
      <c r="O235" s="15" t="str">
        <f t="shared" si="28"/>
        <v>Belgium</v>
      </c>
      <c r="R235" s="14">
        <f t="shared" si="38"/>
        <v>4</v>
      </c>
      <c r="S235" s="15" t="str">
        <f t="shared" si="36"/>
        <v>Belgium</v>
      </c>
    </row>
    <row r="236" spans="1:19">
      <c r="A236" s="15"/>
      <c r="B236" s="15"/>
      <c r="C236" s="15"/>
      <c r="D236" s="15"/>
      <c r="E236" s="15"/>
      <c r="F236" s="15"/>
      <c r="G236" s="15"/>
      <c r="H236" s="14">
        <f t="shared" si="37"/>
        <v>5</v>
      </c>
      <c r="I236" s="201" t="s">
        <v>97</v>
      </c>
      <c r="J236" s="15">
        <f t="shared" si="32"/>
        <v>0</v>
      </c>
      <c r="K236" s="15">
        <f t="shared" si="33"/>
        <v>0.05</v>
      </c>
      <c r="L236" s="15">
        <f t="shared" si="34"/>
        <v>99.95</v>
      </c>
      <c r="N236" s="15">
        <f t="shared" si="35"/>
        <v>5</v>
      </c>
      <c r="O236" s="15" t="str">
        <f t="shared" si="28"/>
        <v>Bosnia and Herzegovina</v>
      </c>
      <c r="R236" s="14">
        <f t="shared" si="38"/>
        <v>5</v>
      </c>
      <c r="S236" s="15" t="str">
        <f t="shared" si="36"/>
        <v>Bosnia and Herzegovina</v>
      </c>
    </row>
    <row r="237" spans="1:19">
      <c r="A237" s="15"/>
      <c r="B237" s="15"/>
      <c r="C237" s="15"/>
      <c r="D237" s="15"/>
      <c r="E237" s="15"/>
      <c r="F237" s="15"/>
      <c r="G237" s="15"/>
      <c r="H237" s="14">
        <f t="shared" si="37"/>
        <v>6</v>
      </c>
      <c r="I237" s="201" t="s">
        <v>27</v>
      </c>
      <c r="J237" s="15">
        <f t="shared" si="32"/>
        <v>0</v>
      </c>
      <c r="K237" s="15">
        <f t="shared" si="33"/>
        <v>0.06</v>
      </c>
      <c r="L237" s="15">
        <f t="shared" si="34"/>
        <v>99.94</v>
      </c>
      <c r="N237" s="15">
        <f t="shared" si="35"/>
        <v>6</v>
      </c>
      <c r="O237" s="15" t="str">
        <f t="shared" si="28"/>
        <v>Brazil</v>
      </c>
      <c r="R237" s="14">
        <f t="shared" si="38"/>
        <v>6</v>
      </c>
      <c r="S237" s="15" t="str">
        <f t="shared" si="36"/>
        <v>Brazil</v>
      </c>
    </row>
    <row r="238" spans="1:19">
      <c r="A238" s="15"/>
      <c r="B238" s="15"/>
      <c r="C238" s="15"/>
      <c r="D238" s="15"/>
      <c r="E238" s="15"/>
      <c r="F238" s="15"/>
      <c r="G238" s="15"/>
      <c r="H238" s="14">
        <f t="shared" si="37"/>
        <v>7</v>
      </c>
      <c r="I238" s="201" t="s">
        <v>24</v>
      </c>
      <c r="J238" s="15">
        <f t="shared" si="32"/>
        <v>0</v>
      </c>
      <c r="K238" s="15">
        <f t="shared" si="33"/>
        <v>7.0000000000000007E-2</v>
      </c>
      <c r="L238" s="15">
        <f t="shared" si="34"/>
        <v>99.93</v>
      </c>
      <c r="N238" s="15">
        <f t="shared" si="35"/>
        <v>7</v>
      </c>
      <c r="O238" s="15" t="str">
        <f t="shared" si="28"/>
        <v>Cameroon</v>
      </c>
      <c r="R238" s="14">
        <f t="shared" si="38"/>
        <v>7</v>
      </c>
      <c r="S238" s="15" t="str">
        <f t="shared" si="36"/>
        <v>Cameroon</v>
      </c>
    </row>
    <row r="239" spans="1:19">
      <c r="A239" s="15"/>
      <c r="B239" s="15"/>
      <c r="C239" s="15"/>
      <c r="D239" s="15"/>
      <c r="E239" s="15"/>
      <c r="F239" s="15"/>
      <c r="G239" s="15"/>
      <c r="H239" s="14">
        <f t="shared" si="37"/>
        <v>8</v>
      </c>
      <c r="I239" s="201" t="s">
        <v>9</v>
      </c>
      <c r="J239" s="15">
        <f t="shared" si="32"/>
        <v>0</v>
      </c>
      <c r="K239" s="15">
        <f t="shared" si="33"/>
        <v>0.08</v>
      </c>
      <c r="L239" s="15">
        <f t="shared" si="34"/>
        <v>99.92</v>
      </c>
      <c r="N239" s="15">
        <f t="shared" si="35"/>
        <v>8</v>
      </c>
      <c r="O239" s="15" t="str">
        <f t="shared" si="28"/>
        <v>Chile</v>
      </c>
      <c r="R239" s="14">
        <f t="shared" si="38"/>
        <v>8</v>
      </c>
      <c r="S239" s="15" t="str">
        <f t="shared" si="36"/>
        <v>Chile</v>
      </c>
    </row>
    <row r="240" spans="1:19">
      <c r="A240" s="15"/>
      <c r="B240" s="15"/>
      <c r="C240" s="15"/>
      <c r="D240" s="15"/>
      <c r="E240" s="15"/>
      <c r="F240" s="15"/>
      <c r="G240" s="15"/>
      <c r="H240" s="14">
        <f t="shared" si="37"/>
        <v>9</v>
      </c>
      <c r="I240" s="201" t="s">
        <v>88</v>
      </c>
      <c r="J240" s="15">
        <f t="shared" si="32"/>
        <v>0</v>
      </c>
      <c r="K240" s="15">
        <f t="shared" si="33"/>
        <v>0.09</v>
      </c>
      <c r="L240" s="15">
        <f t="shared" si="34"/>
        <v>99.91</v>
      </c>
      <c r="N240" s="15">
        <f t="shared" si="35"/>
        <v>9</v>
      </c>
      <c r="O240" s="15" t="str">
        <f t="shared" si="28"/>
        <v>Colombia</v>
      </c>
      <c r="R240" s="14">
        <f t="shared" si="38"/>
        <v>9</v>
      </c>
      <c r="S240" s="15" t="str">
        <f t="shared" si="36"/>
        <v>Colombia</v>
      </c>
    </row>
    <row r="241" spans="1:19">
      <c r="A241" s="15"/>
      <c r="B241" s="15"/>
      <c r="C241" s="15"/>
      <c r="D241" s="15"/>
      <c r="E241" s="15"/>
      <c r="F241" s="15"/>
      <c r="G241" s="15"/>
      <c r="H241" s="14">
        <f t="shared" si="37"/>
        <v>10</v>
      </c>
      <c r="I241" s="201" t="s">
        <v>93</v>
      </c>
      <c r="J241" s="15">
        <f t="shared" si="32"/>
        <v>0</v>
      </c>
      <c r="K241" s="15">
        <f t="shared" si="33"/>
        <v>0.1</v>
      </c>
      <c r="L241" s="15">
        <f t="shared" si="34"/>
        <v>99.9</v>
      </c>
      <c r="N241" s="15">
        <f t="shared" si="35"/>
        <v>10</v>
      </c>
      <c r="O241" s="15" t="str">
        <f t="shared" si="28"/>
        <v>Costa Rica</v>
      </c>
      <c r="R241" s="14">
        <f t="shared" si="38"/>
        <v>10</v>
      </c>
      <c r="S241" s="15" t="str">
        <f t="shared" si="36"/>
        <v>Costa Rica</v>
      </c>
    </row>
    <row r="242" spans="1:19">
      <c r="A242" s="15"/>
      <c r="B242" s="15"/>
      <c r="C242" s="15"/>
      <c r="D242" s="15"/>
      <c r="E242" s="15"/>
      <c r="F242" s="15"/>
      <c r="G242" s="15"/>
      <c r="H242" s="14">
        <f t="shared" si="37"/>
        <v>11</v>
      </c>
      <c r="I242" s="201" t="s">
        <v>89</v>
      </c>
      <c r="J242" s="15">
        <f t="shared" si="32"/>
        <v>0</v>
      </c>
      <c r="K242" s="15">
        <f t="shared" si="33"/>
        <v>0.11</v>
      </c>
      <c r="L242" s="15">
        <f t="shared" si="34"/>
        <v>99.89</v>
      </c>
      <c r="N242" s="15">
        <f t="shared" si="35"/>
        <v>11</v>
      </c>
      <c r="O242" s="15" t="str">
        <f t="shared" si="28"/>
        <v>Côte d'Ivoire</v>
      </c>
      <c r="R242" s="14">
        <f t="shared" si="38"/>
        <v>11</v>
      </c>
      <c r="S242" s="15" t="str">
        <f t="shared" si="36"/>
        <v>Côte d'Ivoire</v>
      </c>
    </row>
    <row r="243" spans="1:19">
      <c r="A243" s="15"/>
      <c r="B243" s="15"/>
      <c r="C243" s="15"/>
      <c r="D243" s="15"/>
      <c r="E243" s="15"/>
      <c r="F243" s="15"/>
      <c r="G243" s="15"/>
      <c r="H243" s="14">
        <f t="shared" si="37"/>
        <v>12</v>
      </c>
      <c r="I243" s="201" t="s">
        <v>59</v>
      </c>
      <c r="J243" s="15">
        <f t="shared" si="32"/>
        <v>0</v>
      </c>
      <c r="K243" s="15">
        <f t="shared" si="33"/>
        <v>0.12</v>
      </c>
      <c r="L243" s="15">
        <f t="shared" si="34"/>
        <v>99.88</v>
      </c>
      <c r="N243" s="15">
        <f t="shared" si="35"/>
        <v>12</v>
      </c>
      <c r="O243" s="15" t="str">
        <f t="shared" si="28"/>
        <v>Croatia</v>
      </c>
      <c r="R243" s="14">
        <f t="shared" si="38"/>
        <v>12</v>
      </c>
      <c r="S243" s="15" t="str">
        <f t="shared" si="36"/>
        <v>Croatia</v>
      </c>
    </row>
    <row r="244" spans="1:19">
      <c r="A244" s="15"/>
      <c r="B244" s="15"/>
      <c r="C244" s="15"/>
      <c r="D244" s="15"/>
      <c r="E244" s="15"/>
      <c r="F244" s="15"/>
      <c r="G244" s="15"/>
      <c r="H244" s="14">
        <f t="shared" si="37"/>
        <v>13</v>
      </c>
      <c r="I244" s="201" t="s">
        <v>95</v>
      </c>
      <c r="J244" s="15">
        <f t="shared" si="32"/>
        <v>0</v>
      </c>
      <c r="K244" s="15">
        <f t="shared" si="33"/>
        <v>0.13</v>
      </c>
      <c r="L244" s="15">
        <f t="shared" si="34"/>
        <v>99.87</v>
      </c>
      <c r="N244" s="15">
        <f t="shared" si="35"/>
        <v>13</v>
      </c>
      <c r="O244" s="15" t="str">
        <f t="shared" si="28"/>
        <v>Ecuador</v>
      </c>
      <c r="R244" s="14">
        <f t="shared" si="38"/>
        <v>13</v>
      </c>
      <c r="S244" s="15" t="str">
        <f t="shared" si="36"/>
        <v>Ecuador</v>
      </c>
    </row>
    <row r="245" spans="1:19">
      <c r="A245" s="15"/>
      <c r="B245" s="15"/>
      <c r="C245" s="15"/>
      <c r="D245" s="15"/>
      <c r="E245" s="15"/>
      <c r="F245" s="15"/>
      <c r="G245" s="15"/>
      <c r="H245" s="14">
        <f t="shared" si="37"/>
        <v>14</v>
      </c>
      <c r="I245" s="201" t="s">
        <v>16</v>
      </c>
      <c r="J245" s="15">
        <f t="shared" si="32"/>
        <v>0</v>
      </c>
      <c r="K245" s="15">
        <f t="shared" si="33"/>
        <v>0.14000000000000001</v>
      </c>
      <c r="L245" s="15">
        <f t="shared" si="34"/>
        <v>99.86</v>
      </c>
      <c r="N245" s="15">
        <f t="shared" si="35"/>
        <v>14</v>
      </c>
      <c r="O245" s="15" t="str">
        <f t="shared" si="28"/>
        <v>England</v>
      </c>
      <c r="R245" s="14">
        <f t="shared" si="38"/>
        <v>14</v>
      </c>
      <c r="S245" s="15" t="str">
        <f t="shared" si="36"/>
        <v>England</v>
      </c>
    </row>
    <row r="246" spans="1:19">
      <c r="A246" s="15"/>
      <c r="B246" s="15"/>
      <c r="C246" s="15"/>
      <c r="D246" s="15"/>
      <c r="E246" s="15"/>
      <c r="F246" s="15"/>
      <c r="G246" s="15"/>
      <c r="H246" s="14">
        <f t="shared" si="37"/>
        <v>15</v>
      </c>
      <c r="I246" s="201" t="s">
        <v>13</v>
      </c>
      <c r="J246" s="15">
        <f t="shared" si="32"/>
        <v>0</v>
      </c>
      <c r="K246" s="15">
        <f t="shared" si="33"/>
        <v>0.15</v>
      </c>
      <c r="L246" s="15">
        <f t="shared" si="34"/>
        <v>99.85</v>
      </c>
      <c r="N246" s="15">
        <f t="shared" si="35"/>
        <v>15</v>
      </c>
      <c r="O246" s="15" t="str">
        <f t="shared" si="28"/>
        <v>France</v>
      </c>
      <c r="R246" s="14">
        <f t="shared" si="38"/>
        <v>15</v>
      </c>
      <c r="S246" s="15" t="str">
        <f t="shared" si="36"/>
        <v>France</v>
      </c>
    </row>
    <row r="247" spans="1:19">
      <c r="A247" s="15"/>
      <c r="B247" s="15"/>
      <c r="C247" s="15"/>
      <c r="D247" s="15"/>
      <c r="E247" s="15"/>
      <c r="F247" s="15"/>
      <c r="G247" s="15"/>
      <c r="H247" s="14">
        <f t="shared" si="37"/>
        <v>16</v>
      </c>
      <c r="I247" s="201" t="s">
        <v>20</v>
      </c>
      <c r="J247" s="15">
        <f t="shared" si="32"/>
        <v>0</v>
      </c>
      <c r="K247" s="15">
        <f t="shared" si="33"/>
        <v>0.16</v>
      </c>
      <c r="L247" s="15">
        <f t="shared" si="34"/>
        <v>99.84</v>
      </c>
      <c r="N247" s="15">
        <f t="shared" si="35"/>
        <v>16</v>
      </c>
      <c r="O247" s="15" t="str">
        <f t="shared" si="28"/>
        <v>Germany</v>
      </c>
      <c r="R247" s="14">
        <f t="shared" si="38"/>
        <v>16</v>
      </c>
      <c r="S247" s="15" t="str">
        <f t="shared" si="36"/>
        <v>Germany</v>
      </c>
    </row>
    <row r="248" spans="1:19">
      <c r="A248" s="15"/>
      <c r="B248" s="15"/>
      <c r="C248" s="15"/>
      <c r="D248" s="15"/>
      <c r="E248" s="15"/>
      <c r="F248" s="15"/>
      <c r="G248" s="15"/>
      <c r="H248" s="14">
        <f t="shared" si="37"/>
        <v>17</v>
      </c>
      <c r="I248" s="201" t="s">
        <v>6</v>
      </c>
      <c r="J248" s="15">
        <f t="shared" si="32"/>
        <v>0</v>
      </c>
      <c r="K248" s="15">
        <f t="shared" si="33"/>
        <v>0.17</v>
      </c>
      <c r="L248" s="15">
        <f t="shared" si="34"/>
        <v>99.83</v>
      </c>
      <c r="N248" s="15">
        <f t="shared" si="35"/>
        <v>17</v>
      </c>
      <c r="O248" s="15" t="str">
        <f t="shared" si="28"/>
        <v>Ghana</v>
      </c>
      <c r="R248" s="14">
        <f t="shared" si="38"/>
        <v>17</v>
      </c>
      <c r="S248" s="15" t="str">
        <f t="shared" si="36"/>
        <v>Ghana</v>
      </c>
    </row>
    <row r="249" spans="1:19">
      <c r="A249" s="15"/>
      <c r="B249" s="15"/>
      <c r="C249" s="15"/>
      <c r="D249" s="15"/>
      <c r="E249" s="15"/>
      <c r="F249" s="15"/>
      <c r="G249" s="15"/>
      <c r="H249" s="14">
        <f t="shared" si="37"/>
        <v>18</v>
      </c>
      <c r="I249" s="201" t="s">
        <v>15</v>
      </c>
      <c r="J249" s="15">
        <f t="shared" si="32"/>
        <v>0</v>
      </c>
      <c r="K249" s="15">
        <f t="shared" si="33"/>
        <v>0.18</v>
      </c>
      <c r="L249" s="15">
        <f t="shared" si="34"/>
        <v>99.82</v>
      </c>
      <c r="N249" s="15">
        <f t="shared" si="35"/>
        <v>18</v>
      </c>
      <c r="O249" s="15" t="str">
        <f t="shared" si="28"/>
        <v>Greece</v>
      </c>
      <c r="R249" s="14">
        <f t="shared" si="38"/>
        <v>18</v>
      </c>
      <c r="S249" s="15" t="str">
        <f t="shared" si="36"/>
        <v>Greece</v>
      </c>
    </row>
    <row r="250" spans="1:19">
      <c r="A250" s="15"/>
      <c r="B250" s="15"/>
      <c r="C250" s="15"/>
      <c r="D250" s="15"/>
      <c r="E250" s="15"/>
      <c r="F250" s="15"/>
      <c r="G250" s="15"/>
      <c r="H250" s="14">
        <f t="shared" si="37"/>
        <v>19</v>
      </c>
      <c r="I250" s="201" t="s">
        <v>4</v>
      </c>
      <c r="J250" s="15">
        <f t="shared" si="32"/>
        <v>0</v>
      </c>
      <c r="K250" s="15">
        <f t="shared" si="33"/>
        <v>0.19</v>
      </c>
      <c r="L250" s="15">
        <f t="shared" si="34"/>
        <v>99.81</v>
      </c>
      <c r="N250" s="15">
        <f t="shared" si="35"/>
        <v>19</v>
      </c>
      <c r="O250" s="15" t="str">
        <f t="shared" si="28"/>
        <v>Honduras</v>
      </c>
      <c r="R250" s="14">
        <f t="shared" si="38"/>
        <v>19</v>
      </c>
      <c r="S250" s="15" t="str">
        <f t="shared" si="36"/>
        <v>Honduras</v>
      </c>
    </row>
    <row r="251" spans="1:19">
      <c r="A251" s="15"/>
      <c r="B251" s="15"/>
      <c r="C251" s="15"/>
      <c r="D251" s="15"/>
      <c r="E251" s="15"/>
      <c r="F251" s="15"/>
      <c r="G251" s="15"/>
      <c r="H251" s="14">
        <f t="shared" si="37"/>
        <v>20</v>
      </c>
      <c r="I251" s="201" t="s">
        <v>98</v>
      </c>
      <c r="J251" s="15">
        <f t="shared" si="32"/>
        <v>0</v>
      </c>
      <c r="K251" s="15">
        <f t="shared" si="33"/>
        <v>0.2</v>
      </c>
      <c r="L251" s="15">
        <f t="shared" si="34"/>
        <v>99.8</v>
      </c>
      <c r="N251" s="15">
        <f t="shared" si="35"/>
        <v>20</v>
      </c>
      <c r="O251" s="15" t="str">
        <f t="shared" si="28"/>
        <v>Iran</v>
      </c>
      <c r="R251" s="14">
        <f t="shared" si="38"/>
        <v>20</v>
      </c>
      <c r="S251" s="15" t="str">
        <f t="shared" si="36"/>
        <v>Iran</v>
      </c>
    </row>
    <row r="252" spans="1:19">
      <c r="A252" s="15"/>
      <c r="B252" s="15"/>
      <c r="C252" s="15"/>
      <c r="D252" s="15"/>
      <c r="E252" s="15"/>
      <c r="F252" s="15"/>
      <c r="G252" s="15"/>
      <c r="H252" s="14">
        <f t="shared" si="37"/>
        <v>21</v>
      </c>
      <c r="I252" s="201" t="s">
        <v>25</v>
      </c>
      <c r="J252" s="15">
        <f t="shared" si="32"/>
        <v>0</v>
      </c>
      <c r="K252" s="15">
        <f t="shared" si="33"/>
        <v>0.21</v>
      </c>
      <c r="L252" s="15">
        <f t="shared" si="34"/>
        <v>99.79</v>
      </c>
      <c r="N252" s="15">
        <f t="shared" si="35"/>
        <v>21</v>
      </c>
      <c r="O252" s="15" t="str">
        <f t="shared" si="28"/>
        <v>Italy</v>
      </c>
      <c r="R252" s="14">
        <f t="shared" si="38"/>
        <v>21</v>
      </c>
      <c r="S252" s="15" t="str">
        <f t="shared" si="36"/>
        <v>Italy</v>
      </c>
    </row>
    <row r="253" spans="1:19">
      <c r="A253" s="15"/>
      <c r="B253" s="15"/>
      <c r="C253" s="15"/>
      <c r="D253" s="15"/>
      <c r="E253" s="15"/>
      <c r="F253" s="15"/>
      <c r="G253" s="15"/>
      <c r="H253" s="14">
        <f t="shared" si="37"/>
        <v>22</v>
      </c>
      <c r="I253" s="201" t="s">
        <v>23</v>
      </c>
      <c r="J253" s="15">
        <f t="shared" si="32"/>
        <v>0</v>
      </c>
      <c r="K253" s="15">
        <f t="shared" si="33"/>
        <v>0.22</v>
      </c>
      <c r="L253" s="15">
        <f t="shared" si="34"/>
        <v>99.78</v>
      </c>
      <c r="N253" s="15">
        <f t="shared" si="35"/>
        <v>22</v>
      </c>
      <c r="O253" s="15" t="str">
        <f t="shared" si="28"/>
        <v>Japan</v>
      </c>
      <c r="R253" s="14">
        <f t="shared" si="38"/>
        <v>22</v>
      </c>
      <c r="S253" s="15" t="str">
        <f t="shared" si="36"/>
        <v>Japan</v>
      </c>
    </row>
    <row r="254" spans="1:19">
      <c r="A254" s="15"/>
      <c r="B254" s="15"/>
      <c r="C254" s="15"/>
      <c r="D254" s="15"/>
      <c r="E254" s="15"/>
      <c r="F254" s="15"/>
      <c r="G254" s="15"/>
      <c r="H254" s="14">
        <f t="shared" si="37"/>
        <v>23</v>
      </c>
      <c r="I254" s="201" t="s">
        <v>104</v>
      </c>
      <c r="J254" s="15">
        <f t="shared" si="32"/>
        <v>0</v>
      </c>
      <c r="K254" s="15">
        <f t="shared" si="33"/>
        <v>0.23</v>
      </c>
      <c r="L254" s="15">
        <f t="shared" si="34"/>
        <v>99.77</v>
      </c>
      <c r="N254" s="15">
        <f t="shared" si="35"/>
        <v>23</v>
      </c>
      <c r="O254" s="15" t="str">
        <f t="shared" si="28"/>
        <v>Korea Republic</v>
      </c>
      <c r="R254" s="14">
        <f t="shared" si="38"/>
        <v>23</v>
      </c>
      <c r="S254" s="15" t="str">
        <f t="shared" si="36"/>
        <v>Korea Republic</v>
      </c>
    </row>
    <row r="255" spans="1:19">
      <c r="A255" s="15"/>
      <c r="B255" s="15"/>
      <c r="C255" s="15"/>
      <c r="D255" s="15"/>
      <c r="E255" s="15"/>
      <c r="F255" s="15"/>
      <c r="G255" s="15"/>
      <c r="H255" s="14">
        <f t="shared" si="37"/>
        <v>24</v>
      </c>
      <c r="I255" s="201" t="s">
        <v>12</v>
      </c>
      <c r="J255" s="15">
        <f t="shared" si="32"/>
        <v>0</v>
      </c>
      <c r="K255" s="15">
        <f t="shared" si="33"/>
        <v>0.24</v>
      </c>
      <c r="L255" s="15">
        <f t="shared" si="34"/>
        <v>99.76</v>
      </c>
      <c r="N255" s="15">
        <f t="shared" si="35"/>
        <v>24</v>
      </c>
      <c r="O255" s="15" t="str">
        <f t="shared" si="28"/>
        <v>Mexico</v>
      </c>
      <c r="R255" s="14">
        <f t="shared" si="38"/>
        <v>24</v>
      </c>
      <c r="S255" s="15" t="str">
        <f t="shared" si="36"/>
        <v>Mexico</v>
      </c>
    </row>
    <row r="256" spans="1:19">
      <c r="A256" s="15"/>
      <c r="B256" s="15"/>
      <c r="C256" s="15"/>
      <c r="D256" s="15"/>
      <c r="E256" s="15"/>
      <c r="F256" s="15"/>
      <c r="G256" s="15"/>
      <c r="H256" s="14">
        <f t="shared" si="37"/>
        <v>25</v>
      </c>
      <c r="I256" s="201" t="s">
        <v>21</v>
      </c>
      <c r="J256" s="15">
        <f t="shared" si="32"/>
        <v>0</v>
      </c>
      <c r="K256" s="15">
        <f t="shared" si="33"/>
        <v>0.25</v>
      </c>
      <c r="L256" s="15">
        <f t="shared" si="34"/>
        <v>99.75</v>
      </c>
      <c r="N256" s="15">
        <f t="shared" si="35"/>
        <v>25</v>
      </c>
      <c r="O256" s="15" t="str">
        <f t="shared" si="28"/>
        <v>Netherlands</v>
      </c>
      <c r="R256" s="14">
        <f t="shared" si="38"/>
        <v>25</v>
      </c>
      <c r="S256" s="15" t="str">
        <f t="shared" si="36"/>
        <v>Netherlands</v>
      </c>
    </row>
    <row r="257" spans="1:19">
      <c r="A257" s="15"/>
      <c r="B257" s="15"/>
      <c r="C257" s="15"/>
      <c r="D257" s="15"/>
      <c r="E257" s="15"/>
      <c r="F257" s="15"/>
      <c r="G257" s="15"/>
      <c r="H257" s="14">
        <f t="shared" si="37"/>
        <v>26</v>
      </c>
      <c r="I257" s="201" t="s">
        <v>2</v>
      </c>
      <c r="J257" s="15">
        <f t="shared" si="32"/>
        <v>0</v>
      </c>
      <c r="K257" s="15">
        <f t="shared" si="33"/>
        <v>0.26</v>
      </c>
      <c r="L257" s="15">
        <f t="shared" si="34"/>
        <v>99.74</v>
      </c>
      <c r="N257" s="15">
        <f t="shared" si="35"/>
        <v>26</v>
      </c>
      <c r="O257" s="15" t="str">
        <f t="shared" si="28"/>
        <v>Nigeria</v>
      </c>
      <c r="R257" s="14">
        <f t="shared" si="38"/>
        <v>26</v>
      </c>
      <c r="S257" s="15" t="str">
        <f t="shared" si="36"/>
        <v>Nigeria</v>
      </c>
    </row>
    <row r="258" spans="1:19">
      <c r="A258" s="15"/>
      <c r="B258" s="15"/>
      <c r="C258" s="15"/>
      <c r="D258" s="15"/>
      <c r="E258" s="15"/>
      <c r="F258" s="15"/>
      <c r="G258" s="15"/>
      <c r="H258" s="14">
        <f t="shared" si="37"/>
        <v>27</v>
      </c>
      <c r="I258" s="201" t="s">
        <v>8</v>
      </c>
      <c r="J258" s="15">
        <f t="shared" si="32"/>
        <v>0</v>
      </c>
      <c r="K258" s="15">
        <f t="shared" si="33"/>
        <v>0.27</v>
      </c>
      <c r="L258" s="15">
        <f t="shared" si="34"/>
        <v>99.73</v>
      </c>
      <c r="N258" s="15">
        <f t="shared" si="35"/>
        <v>27</v>
      </c>
      <c r="O258" s="15" t="str">
        <f t="shared" si="28"/>
        <v>Portugal</v>
      </c>
      <c r="R258" s="14">
        <f t="shared" si="38"/>
        <v>27</v>
      </c>
      <c r="S258" s="15" t="str">
        <f t="shared" si="36"/>
        <v>Portugal</v>
      </c>
    </row>
    <row r="259" spans="1:19">
      <c r="A259" s="15"/>
      <c r="B259" s="15"/>
      <c r="C259" s="15"/>
      <c r="D259" s="15"/>
      <c r="E259" s="15"/>
      <c r="F259" s="15"/>
      <c r="G259" s="15"/>
      <c r="H259" s="14">
        <f t="shared" si="37"/>
        <v>28</v>
      </c>
      <c r="I259" s="201" t="s">
        <v>58</v>
      </c>
      <c r="J259" s="15">
        <f t="shared" si="32"/>
        <v>0</v>
      </c>
      <c r="K259" s="15">
        <f t="shared" si="33"/>
        <v>0.28000000000000003</v>
      </c>
      <c r="L259" s="15">
        <f t="shared" si="34"/>
        <v>99.72</v>
      </c>
      <c r="N259" s="15">
        <f t="shared" si="35"/>
        <v>28</v>
      </c>
      <c r="O259" s="15" t="str">
        <f t="shared" si="28"/>
        <v>Russia</v>
      </c>
      <c r="R259" s="14">
        <f t="shared" si="38"/>
        <v>28</v>
      </c>
      <c r="S259" s="15" t="str">
        <f t="shared" si="36"/>
        <v>Russia</v>
      </c>
    </row>
    <row r="260" spans="1:19">
      <c r="A260" s="15"/>
      <c r="B260" s="15"/>
      <c r="C260" s="15"/>
      <c r="D260" s="15"/>
      <c r="E260" s="15"/>
      <c r="F260" s="15"/>
      <c r="G260" s="15"/>
      <c r="H260" s="14">
        <f t="shared" si="37"/>
        <v>29</v>
      </c>
      <c r="I260" s="201" t="s">
        <v>30</v>
      </c>
      <c r="J260" s="15">
        <f t="shared" si="32"/>
        <v>0</v>
      </c>
      <c r="K260" s="15">
        <f t="shared" si="33"/>
        <v>0.28999999999999998</v>
      </c>
      <c r="L260" s="15">
        <f t="shared" si="34"/>
        <v>99.71</v>
      </c>
      <c r="N260" s="15">
        <f t="shared" si="35"/>
        <v>29</v>
      </c>
      <c r="O260" s="15" t="str">
        <f t="shared" si="28"/>
        <v>Spain</v>
      </c>
      <c r="R260" s="14">
        <f t="shared" si="38"/>
        <v>29</v>
      </c>
      <c r="S260" s="15" t="str">
        <f t="shared" si="36"/>
        <v>Spain</v>
      </c>
    </row>
    <row r="261" spans="1:19">
      <c r="A261" s="15"/>
      <c r="B261" s="15"/>
      <c r="C261" s="15"/>
      <c r="D261" s="15"/>
      <c r="E261" s="15"/>
      <c r="F261" s="15"/>
      <c r="G261" s="15"/>
      <c r="H261" s="14">
        <f t="shared" si="37"/>
        <v>30</v>
      </c>
      <c r="I261" s="201" t="s">
        <v>31</v>
      </c>
      <c r="J261" s="15">
        <f t="shared" si="32"/>
        <v>0</v>
      </c>
      <c r="K261" s="15">
        <f t="shared" si="33"/>
        <v>0.3</v>
      </c>
      <c r="L261" s="15">
        <f t="shared" si="34"/>
        <v>99.7</v>
      </c>
      <c r="N261" s="15">
        <f t="shared" si="35"/>
        <v>30</v>
      </c>
      <c r="O261" s="15" t="str">
        <f t="shared" si="28"/>
        <v>Switzerland</v>
      </c>
      <c r="R261" s="14">
        <f t="shared" si="38"/>
        <v>30</v>
      </c>
      <c r="S261" s="15" t="str">
        <f t="shared" si="36"/>
        <v>Switzerland</v>
      </c>
    </row>
    <row r="262" spans="1:19">
      <c r="A262" s="15"/>
      <c r="B262" s="15"/>
      <c r="C262" s="15"/>
      <c r="D262" s="15"/>
      <c r="E262" s="15"/>
      <c r="F262" s="15"/>
      <c r="G262" s="15"/>
      <c r="H262" s="14">
        <f t="shared" si="37"/>
        <v>31</v>
      </c>
      <c r="I262" s="201" t="s">
        <v>0</v>
      </c>
      <c r="J262" s="15">
        <f t="shared" si="32"/>
        <v>0</v>
      </c>
      <c r="K262" s="15">
        <f t="shared" si="33"/>
        <v>0.31</v>
      </c>
      <c r="L262" s="15">
        <f t="shared" si="34"/>
        <v>99.69</v>
      </c>
      <c r="N262" s="15">
        <f t="shared" si="35"/>
        <v>31</v>
      </c>
      <c r="O262" s="15" t="str">
        <f t="shared" si="28"/>
        <v>Uruguay</v>
      </c>
      <c r="R262" s="14">
        <f t="shared" si="38"/>
        <v>31</v>
      </c>
      <c r="S262" s="15" t="str">
        <f t="shared" si="36"/>
        <v>Uruguay</v>
      </c>
    </row>
    <row r="263" spans="1:19">
      <c r="A263" s="15"/>
      <c r="B263" s="15"/>
      <c r="C263" s="15"/>
      <c r="D263" s="15"/>
      <c r="E263" s="15"/>
      <c r="F263" s="15"/>
      <c r="G263" s="15"/>
      <c r="H263" s="14">
        <f t="shared" si="37"/>
        <v>32</v>
      </c>
      <c r="I263" s="201" t="s">
        <v>17</v>
      </c>
      <c r="J263" s="15">
        <f t="shared" si="32"/>
        <v>0</v>
      </c>
      <c r="K263" s="15">
        <f t="shared" si="33"/>
        <v>0.32</v>
      </c>
      <c r="L263" s="15">
        <f t="shared" si="34"/>
        <v>99.68</v>
      </c>
      <c r="N263" s="15">
        <f t="shared" si="35"/>
        <v>32</v>
      </c>
      <c r="O263" s="15" t="str">
        <f t="shared" si="28"/>
        <v>USA</v>
      </c>
      <c r="R263" s="14">
        <f t="shared" si="38"/>
        <v>32</v>
      </c>
      <c r="S263" s="15" t="str">
        <f t="shared" si="36"/>
        <v>USA</v>
      </c>
    </row>
    <row r="265" spans="1:19">
      <c r="A265" s="15"/>
      <c r="B265" s="15"/>
      <c r="C265" s="15"/>
      <c r="D265" s="15"/>
      <c r="E265" s="15"/>
      <c r="F265" s="15"/>
      <c r="G265" s="15"/>
      <c r="H265" s="15"/>
    </row>
    <row r="266" spans="1:19">
      <c r="A266" s="15"/>
      <c r="B266" s="15"/>
      <c r="C266" s="15"/>
      <c r="D266" s="15"/>
      <c r="E266" s="15"/>
      <c r="F266" s="15"/>
      <c r="G266" s="15"/>
      <c r="H266" s="15"/>
    </row>
    <row r="267" spans="1:19">
      <c r="A267" s="15"/>
      <c r="B267" s="15"/>
      <c r="C267" s="15"/>
      <c r="D267" s="15"/>
      <c r="E267" s="15"/>
      <c r="F267" s="15"/>
      <c r="G267" s="15"/>
      <c r="H267" s="15"/>
    </row>
    <row r="268" spans="1:19">
      <c r="A268" s="15"/>
      <c r="B268" s="15"/>
      <c r="C268" s="15"/>
      <c r="D268" s="15"/>
      <c r="E268" s="15"/>
      <c r="F268" s="15"/>
      <c r="G268" s="15"/>
      <c r="H268" s="15"/>
    </row>
    <row r="269" spans="1:19">
      <c r="A269" s="15"/>
      <c r="B269" s="15"/>
      <c r="C269" s="15"/>
      <c r="D269" s="15"/>
      <c r="E269" s="15"/>
      <c r="F269" s="15"/>
      <c r="G269" s="15"/>
      <c r="H269" s="15"/>
    </row>
    <row r="270" spans="1:19">
      <c r="A270" s="15"/>
      <c r="B270" s="15"/>
      <c r="C270" s="15"/>
      <c r="D270" s="15"/>
      <c r="E270" s="15"/>
      <c r="F270" s="15"/>
      <c r="G270" s="15"/>
      <c r="H270" s="15"/>
    </row>
    <row r="271" spans="1:19">
      <c r="A271" s="15"/>
      <c r="B271" s="15"/>
      <c r="C271" s="15"/>
      <c r="D271" s="15"/>
      <c r="E271" s="15"/>
      <c r="F271" s="15"/>
      <c r="G271" s="15"/>
      <c r="H271" s="15"/>
    </row>
    <row r="272" spans="1:19">
      <c r="A272" s="15"/>
      <c r="B272" s="15"/>
      <c r="C272" s="15"/>
      <c r="D272" s="15"/>
      <c r="E272" s="15"/>
      <c r="F272" s="15"/>
      <c r="G272" s="15"/>
      <c r="H272" s="15"/>
    </row>
    <row r="273" spans="1:8">
      <c r="A273" s="15"/>
      <c r="B273" s="15"/>
      <c r="C273" s="15"/>
      <c r="D273" s="15"/>
      <c r="E273" s="15"/>
      <c r="F273" s="15"/>
      <c r="G273" s="15"/>
      <c r="H273" s="15"/>
    </row>
    <row r="274" spans="1:8">
      <c r="A274" s="15"/>
      <c r="B274" s="15"/>
      <c r="C274" s="15"/>
      <c r="D274" s="15"/>
      <c r="E274" s="15"/>
      <c r="F274" s="15"/>
      <c r="G274" s="15"/>
      <c r="H274" s="15"/>
    </row>
    <row r="275" spans="1:8">
      <c r="A275" s="15"/>
      <c r="B275" s="15"/>
      <c r="C275" s="15"/>
      <c r="D275" s="15"/>
      <c r="E275" s="15"/>
      <c r="F275" s="15"/>
      <c r="G275" s="15"/>
      <c r="H275" s="15"/>
    </row>
    <row r="276" spans="1:8">
      <c r="A276" s="15"/>
      <c r="B276" s="15"/>
      <c r="C276" s="15"/>
      <c r="D276" s="15"/>
      <c r="E276" s="15"/>
      <c r="F276" s="15"/>
      <c r="G276" s="15"/>
      <c r="H276" s="15"/>
    </row>
    <row r="277" spans="1:8">
      <c r="A277" s="15"/>
      <c r="B277" s="15"/>
      <c r="C277" s="15"/>
      <c r="D277" s="15"/>
      <c r="E277" s="15"/>
      <c r="F277" s="15"/>
      <c r="G277" s="15"/>
      <c r="H277" s="15"/>
    </row>
    <row r="278" spans="1:8">
      <c r="A278" s="15"/>
      <c r="B278" s="15"/>
      <c r="C278" s="15"/>
      <c r="D278" s="15"/>
      <c r="E278" s="15"/>
      <c r="F278" s="15"/>
      <c r="G278" s="15"/>
      <c r="H278" s="15"/>
    </row>
    <row r="279" spans="1:8">
      <c r="A279" s="15"/>
      <c r="B279" s="15"/>
      <c r="C279" s="15"/>
      <c r="D279" s="15"/>
      <c r="E279" s="15"/>
      <c r="F279" s="15"/>
      <c r="G279" s="15"/>
      <c r="H279" s="15"/>
    </row>
    <row r="280" spans="1:8">
      <c r="A280" s="15"/>
      <c r="B280" s="15"/>
      <c r="C280" s="15"/>
      <c r="D280" s="15"/>
      <c r="E280" s="15"/>
      <c r="F280" s="15"/>
      <c r="G280" s="15"/>
      <c r="H280" s="15"/>
    </row>
    <row r="281" spans="1:8">
      <c r="A281" s="15"/>
      <c r="B281" s="15"/>
      <c r="C281" s="15"/>
      <c r="D281" s="15"/>
      <c r="E281" s="15"/>
      <c r="F281" s="15"/>
      <c r="G281" s="15"/>
      <c r="H281" s="15"/>
    </row>
    <row r="282" spans="1:8">
      <c r="A282" s="15"/>
      <c r="B282" s="15"/>
      <c r="C282" s="15"/>
      <c r="D282" s="15"/>
      <c r="E282" s="15"/>
      <c r="F282" s="15"/>
      <c r="G282" s="15"/>
      <c r="H282" s="15"/>
    </row>
    <row r="283" spans="1:8">
      <c r="A283" s="15"/>
      <c r="B283" s="15"/>
      <c r="C283" s="15"/>
      <c r="D283" s="15"/>
      <c r="E283" s="15"/>
      <c r="F283" s="15"/>
      <c r="G283" s="15"/>
      <c r="H283" s="15"/>
    </row>
    <row r="284" spans="1:8">
      <c r="A284" s="15"/>
      <c r="B284" s="15"/>
      <c r="C284" s="15"/>
      <c r="D284" s="15"/>
      <c r="E284" s="15"/>
      <c r="F284" s="15"/>
      <c r="G284" s="15"/>
      <c r="H284" s="15"/>
    </row>
    <row r="285" spans="1:8">
      <c r="A285" s="15"/>
      <c r="B285" s="15"/>
      <c r="C285" s="15"/>
      <c r="D285" s="15"/>
      <c r="E285" s="15"/>
      <c r="F285" s="15"/>
      <c r="G285" s="15"/>
      <c r="H285" s="15"/>
    </row>
    <row r="286" spans="1:8">
      <c r="A286" s="15"/>
      <c r="B286" s="15"/>
      <c r="C286" s="15"/>
      <c r="D286" s="15"/>
      <c r="E286" s="15"/>
      <c r="F286" s="15"/>
      <c r="G286" s="15"/>
      <c r="H286" s="15"/>
    </row>
    <row r="287" spans="1:8">
      <c r="A287" s="15"/>
      <c r="B287" s="15"/>
      <c r="C287" s="15"/>
      <c r="D287" s="15"/>
      <c r="E287" s="15"/>
      <c r="F287" s="15"/>
      <c r="G287" s="15"/>
      <c r="H287" s="15"/>
    </row>
    <row r="288" spans="1:8">
      <c r="A288" s="15"/>
      <c r="B288" s="15"/>
      <c r="C288" s="15"/>
      <c r="D288" s="15"/>
      <c r="E288" s="15"/>
      <c r="F288" s="15"/>
      <c r="G288" s="15"/>
      <c r="H288" s="15"/>
    </row>
    <row r="289" spans="1:8">
      <c r="A289" s="15"/>
      <c r="B289" s="15"/>
      <c r="C289" s="15"/>
      <c r="D289" s="15"/>
      <c r="E289" s="15"/>
      <c r="F289" s="15"/>
      <c r="G289" s="15"/>
      <c r="H289" s="15"/>
    </row>
    <row r="290" spans="1:8">
      <c r="A290" s="15"/>
      <c r="B290" s="15"/>
      <c r="C290" s="15"/>
      <c r="D290" s="15"/>
      <c r="E290" s="15"/>
      <c r="F290" s="15"/>
      <c r="G290" s="15"/>
      <c r="H290" s="15"/>
    </row>
    <row r="291" spans="1:8">
      <c r="A291" s="15"/>
      <c r="B291" s="15"/>
      <c r="C291" s="15"/>
      <c r="D291" s="15"/>
      <c r="E291" s="15"/>
      <c r="F291" s="15"/>
      <c r="G291" s="15"/>
      <c r="H291" s="15"/>
    </row>
    <row r="292" spans="1:8">
      <c r="A292" s="15"/>
      <c r="B292" s="15"/>
      <c r="C292" s="15"/>
      <c r="D292" s="15"/>
      <c r="E292" s="15"/>
      <c r="F292" s="15"/>
      <c r="G292" s="15"/>
      <c r="H292" s="15"/>
    </row>
    <row r="293" spans="1:8">
      <c r="A293" s="15"/>
      <c r="B293" s="15"/>
      <c r="C293" s="15"/>
      <c r="D293" s="15"/>
      <c r="E293" s="15"/>
      <c r="F293" s="15"/>
      <c r="G293" s="15"/>
      <c r="H293" s="15"/>
    </row>
    <row r="341" spans="1:8">
      <c r="A341" s="15"/>
      <c r="B341" s="14" t="s">
        <v>32</v>
      </c>
      <c r="C341" s="15"/>
      <c r="D341" s="15"/>
      <c r="E341" s="15"/>
      <c r="F341" s="15"/>
      <c r="G341" s="15"/>
      <c r="H341" s="15"/>
    </row>
    <row r="342" spans="1:8">
      <c r="A342" s="15"/>
      <c r="B342" s="14" t="s">
        <v>11</v>
      </c>
      <c r="C342" s="15"/>
      <c r="D342" s="15"/>
      <c r="E342" s="15"/>
      <c r="F342" s="15"/>
      <c r="G342" s="15"/>
      <c r="H342" s="15"/>
    </row>
    <row r="343" spans="1:8">
      <c r="A343" s="15"/>
      <c r="B343" s="14" t="s">
        <v>12</v>
      </c>
      <c r="C343" s="15"/>
      <c r="D343" s="15"/>
      <c r="E343" s="15"/>
      <c r="F343" s="15"/>
      <c r="G343" s="15"/>
      <c r="H343" s="15"/>
    </row>
    <row r="344" spans="1:8">
      <c r="A344" s="15"/>
      <c r="B344" s="14" t="s">
        <v>0</v>
      </c>
      <c r="C344" s="15"/>
      <c r="D344" s="15"/>
      <c r="E344" s="15"/>
      <c r="F344" s="15"/>
      <c r="G344" s="15"/>
      <c r="H344" s="15"/>
    </row>
    <row r="345" spans="1:8">
      <c r="A345" s="15"/>
      <c r="B345" s="14" t="s">
        <v>13</v>
      </c>
      <c r="C345" s="15"/>
      <c r="D345" s="15"/>
      <c r="E345" s="15"/>
      <c r="F345" s="15"/>
      <c r="G345" s="15"/>
      <c r="H345" s="15"/>
    </row>
    <row r="346" spans="1:8">
      <c r="A346" s="15"/>
      <c r="B346" s="14" t="s">
        <v>1</v>
      </c>
      <c r="C346" s="15"/>
      <c r="D346" s="15"/>
      <c r="E346" s="15"/>
      <c r="F346" s="15"/>
      <c r="G346" s="15"/>
      <c r="H346" s="15"/>
    </row>
    <row r="347" spans="1:8">
      <c r="A347" s="15"/>
      <c r="B347" s="14" t="s">
        <v>2</v>
      </c>
      <c r="C347" s="15"/>
      <c r="D347" s="15"/>
      <c r="E347" s="15"/>
      <c r="F347" s="15"/>
      <c r="G347" s="15"/>
      <c r="H347" s="15"/>
    </row>
    <row r="348" spans="1:8">
      <c r="A348" s="15"/>
      <c r="B348" s="14" t="s">
        <v>14</v>
      </c>
      <c r="C348" s="15"/>
      <c r="D348" s="15"/>
      <c r="E348" s="15"/>
      <c r="F348" s="15"/>
      <c r="G348" s="15"/>
      <c r="H348" s="15"/>
    </row>
    <row r="349" spans="1:8">
      <c r="A349" s="15"/>
      <c r="B349" s="14" t="s">
        <v>15</v>
      </c>
      <c r="C349" s="15"/>
      <c r="D349" s="15"/>
      <c r="E349" s="15"/>
      <c r="F349" s="15"/>
      <c r="G349" s="15"/>
      <c r="H349" s="15"/>
    </row>
    <row r="350" spans="1:8">
      <c r="A350" s="15"/>
      <c r="B350" s="14" t="s">
        <v>16</v>
      </c>
      <c r="C350" s="15"/>
      <c r="D350" s="15"/>
      <c r="E350" s="15"/>
      <c r="F350" s="15"/>
      <c r="G350" s="15"/>
      <c r="H350" s="15"/>
    </row>
    <row r="351" spans="1:8">
      <c r="A351" s="15"/>
      <c r="B351" s="14" t="s">
        <v>17</v>
      </c>
      <c r="C351" s="15"/>
      <c r="D351" s="15"/>
      <c r="E351" s="15"/>
      <c r="F351" s="15"/>
      <c r="G351" s="15"/>
      <c r="H351" s="15"/>
    </row>
    <row r="352" spans="1:8">
      <c r="A352" s="15"/>
      <c r="B352" s="14" t="s">
        <v>18</v>
      </c>
      <c r="C352" s="15"/>
      <c r="D352" s="15"/>
      <c r="E352" s="15"/>
      <c r="F352" s="15"/>
      <c r="G352" s="15"/>
      <c r="H352" s="15"/>
    </row>
    <row r="353" spans="1:8">
      <c r="A353" s="15"/>
      <c r="B353" s="14" t="s">
        <v>19</v>
      </c>
      <c r="C353" s="15"/>
      <c r="D353" s="15"/>
      <c r="E353" s="15"/>
      <c r="F353" s="15"/>
      <c r="G353" s="15"/>
      <c r="H353" s="15"/>
    </row>
    <row r="354" spans="1:8">
      <c r="A354" s="15"/>
      <c r="B354" s="14" t="s">
        <v>20</v>
      </c>
      <c r="C354" s="15"/>
      <c r="D354" s="15"/>
      <c r="E354" s="15"/>
      <c r="F354" s="15"/>
      <c r="G354" s="15"/>
      <c r="H354" s="15"/>
    </row>
    <row r="355" spans="1:8">
      <c r="A355" s="15"/>
      <c r="B355" s="14" t="s">
        <v>7</v>
      </c>
      <c r="C355" s="15"/>
      <c r="D355" s="15"/>
      <c r="E355" s="15"/>
      <c r="F355" s="15"/>
      <c r="G355" s="15"/>
      <c r="H355" s="15"/>
    </row>
    <row r="356" spans="1:8">
      <c r="A356" s="15"/>
      <c r="B356" s="14" t="s">
        <v>3</v>
      </c>
      <c r="C356" s="15"/>
      <c r="D356" s="15"/>
      <c r="E356" s="15"/>
      <c r="F356" s="15"/>
      <c r="G356" s="15"/>
      <c r="H356" s="15"/>
    </row>
    <row r="357" spans="1:8">
      <c r="A357" s="15"/>
      <c r="B357" s="14" t="s">
        <v>6</v>
      </c>
      <c r="C357" s="15"/>
      <c r="D357" s="15"/>
      <c r="E357" s="15"/>
      <c r="F357" s="15"/>
      <c r="G357" s="15"/>
      <c r="H357" s="15"/>
    </row>
    <row r="358" spans="1:8">
      <c r="A358" s="15"/>
      <c r="B358" s="14" t="s">
        <v>21</v>
      </c>
      <c r="C358" s="15"/>
      <c r="D358" s="15"/>
      <c r="E358" s="15"/>
      <c r="F358" s="15"/>
      <c r="G358" s="15"/>
      <c r="H358" s="15"/>
    </row>
    <row r="359" spans="1:8">
      <c r="A359" s="15"/>
      <c r="B359" s="14" t="s">
        <v>22</v>
      </c>
      <c r="C359" s="15"/>
      <c r="D359" s="15"/>
      <c r="E359" s="15"/>
      <c r="F359" s="15"/>
      <c r="G359" s="15"/>
      <c r="H359" s="15"/>
    </row>
    <row r="360" spans="1:8">
      <c r="A360" s="15"/>
      <c r="B360" s="14" t="s">
        <v>23</v>
      </c>
      <c r="C360" s="15"/>
      <c r="D360" s="15"/>
      <c r="E360" s="15"/>
      <c r="F360" s="15"/>
      <c r="G360" s="15"/>
      <c r="H360" s="15"/>
    </row>
    <row r="361" spans="1:8">
      <c r="A361" s="15"/>
      <c r="B361" s="14" t="s">
        <v>24</v>
      </c>
      <c r="C361" s="15"/>
      <c r="D361" s="15"/>
      <c r="E361" s="15"/>
      <c r="F361" s="15"/>
      <c r="G361" s="15"/>
      <c r="H361" s="15"/>
    </row>
    <row r="362" spans="1:8">
      <c r="A362" s="15"/>
      <c r="B362" s="14" t="s">
        <v>25</v>
      </c>
      <c r="C362" s="15"/>
      <c r="D362" s="15"/>
      <c r="E362" s="15"/>
      <c r="F362" s="15"/>
      <c r="G362" s="15"/>
      <c r="H362" s="15"/>
    </row>
    <row r="363" spans="1:8">
      <c r="A363" s="15"/>
      <c r="B363" s="14" t="s">
        <v>5</v>
      </c>
      <c r="C363" s="15"/>
      <c r="D363" s="15"/>
      <c r="E363" s="15"/>
      <c r="F363" s="15"/>
      <c r="G363" s="15"/>
      <c r="H363" s="15"/>
    </row>
    <row r="364" spans="1:8">
      <c r="A364" s="15"/>
      <c r="B364" s="14" t="s">
        <v>57</v>
      </c>
      <c r="C364" s="15"/>
      <c r="D364" s="15"/>
      <c r="E364" s="15"/>
      <c r="F364" s="15"/>
      <c r="G364" s="15"/>
      <c r="H364" s="15"/>
    </row>
    <row r="365" spans="1:8">
      <c r="A365" s="15"/>
      <c r="B365" s="14" t="s">
        <v>26</v>
      </c>
      <c r="C365" s="15"/>
      <c r="D365" s="15"/>
      <c r="E365" s="15"/>
      <c r="F365" s="15"/>
      <c r="G365" s="15"/>
      <c r="H365" s="15"/>
    </row>
    <row r="366" spans="1:8">
      <c r="A366" s="15"/>
      <c r="B366" s="14" t="s">
        <v>27</v>
      </c>
      <c r="C366" s="15"/>
      <c r="D366" s="15"/>
      <c r="E366" s="15"/>
      <c r="F366" s="15"/>
      <c r="G366" s="15"/>
      <c r="H366" s="15"/>
    </row>
    <row r="367" spans="1:8">
      <c r="A367" s="15"/>
      <c r="B367" s="14" t="s">
        <v>28</v>
      </c>
      <c r="C367" s="15"/>
      <c r="D367" s="15"/>
      <c r="E367" s="15"/>
      <c r="F367" s="15"/>
      <c r="G367" s="15"/>
      <c r="H367" s="15"/>
    </row>
    <row r="368" spans="1:8">
      <c r="A368" s="15"/>
      <c r="B368" s="14" t="s">
        <v>29</v>
      </c>
      <c r="C368" s="15"/>
      <c r="D368" s="15"/>
      <c r="E368" s="15"/>
      <c r="F368" s="15"/>
      <c r="G368" s="15"/>
      <c r="H368" s="15"/>
    </row>
    <row r="369" spans="1:8">
      <c r="A369" s="15"/>
      <c r="B369" s="14" t="s">
        <v>8</v>
      </c>
      <c r="C369" s="15"/>
      <c r="D369" s="15"/>
      <c r="E369" s="15"/>
      <c r="F369" s="15"/>
      <c r="G369" s="15"/>
      <c r="H369" s="15"/>
    </row>
    <row r="370" spans="1:8">
      <c r="A370" s="15"/>
      <c r="B370" s="14" t="s">
        <v>30</v>
      </c>
      <c r="C370" s="15"/>
      <c r="D370" s="15"/>
      <c r="E370" s="15"/>
      <c r="F370" s="15"/>
      <c r="G370" s="15"/>
      <c r="H370" s="15"/>
    </row>
    <row r="371" spans="1:8">
      <c r="A371" s="15"/>
      <c r="B371" s="14" t="s">
        <v>31</v>
      </c>
      <c r="C371" s="15"/>
      <c r="D371" s="15"/>
      <c r="E371" s="15"/>
      <c r="F371" s="15"/>
      <c r="G371" s="15"/>
      <c r="H371" s="15"/>
    </row>
    <row r="372" spans="1:8">
      <c r="A372" s="15"/>
      <c r="B372" s="14" t="s">
        <v>4</v>
      </c>
      <c r="C372" s="15"/>
      <c r="D372" s="15"/>
      <c r="E372" s="15"/>
      <c r="F372" s="15"/>
      <c r="G372" s="15"/>
      <c r="H372" s="15"/>
    </row>
    <row r="373" spans="1:8">
      <c r="A373" s="15"/>
      <c r="B373" s="14" t="s">
        <v>9</v>
      </c>
      <c r="C373" s="15"/>
      <c r="D373" s="15"/>
      <c r="E373" s="15"/>
      <c r="F373" s="15"/>
      <c r="G373" s="15"/>
      <c r="H373" s="15"/>
    </row>
  </sheetData>
  <sortState ref="I199:I230">
    <sortCondition ref="I199"/>
  </sortState>
  <dataValidations count="6">
    <dataValidation type="list" allowBlank="1" showInputMessage="1" showErrorMessage="1" sqref="F192">
      <formula1>"&lt;Team&gt;,Czech Republic,Greece,Poland,Russia,Denmark,Germany,Netherlands,Portugal,Croatia,Italy,Republic of Ireland,Spain,England,France,Sweden,Ukraine"</formula1>
    </dataValidation>
    <dataValidation type="list" allowBlank="1" showInputMessage="1" showErrorMessage="1" sqref="D177:E177 D183:E183 D173:E173 D189:E189">
      <formula1>"Select,Czech Republic,Greece,Poland,Russia,Denmark,Germany,Netherlands,Portugal"</formula1>
    </dataValidation>
    <dataValidation type="list" allowBlank="1" showInputMessage="1" showErrorMessage="1" sqref="D120:E121 D96:E96 D153:E153 D161:E161 D167:E167 D133:E133 D135:E135 D141:E141 D139:E139 D165:E165 D147:E147 D126:E127 D145:E145 D151:E151 D98:E99 D123:E124 D112:E112 D101:E102 D110:E110 D107:E108 D76:E77 D82:E83 D85:E86 D69:E70 D39:E40 D33:E33 D31:E31 D72:E72 D74:E74 D45:E46 D63:E64 D57:E58 D51:E52 D48:E49 D60:E61 D37:E37 D35:E35 D114:E115 D94:E94 D88:E89 D159:E159">
      <formula1>"Select,0,1,2,3,4,5,6,7,8,9,10,11,12,13,14,15"</formula1>
    </dataValidation>
    <dataValidation type="list" allowBlank="1" showInputMessage="1" showErrorMessage="1" sqref="G178 G154 G184 G168">
      <formula1>"Select,Spain,Italy,Republic of Ireland,Croatia"</formula1>
    </dataValidation>
    <dataValidation type="list" allowBlank="1" showInputMessage="1" showErrorMessage="1" sqref="G151:H151 G153:H153 G133:H133 G145:H145 G147:H147 G141:H141 G135:H135 G139:H139 G159:H159 G161:H161 G165:H165 G167:H167 G173:H173 G177:H177 G183:H183 G189:H189">
      <formula1>"Select,Netherlands,Denmark,Germany,Portugal"</formula1>
    </dataValidation>
    <dataValidation type="list" allowBlank="1" showInputMessage="1" showErrorMessage="1" sqref="D168:E168 D154:E154 D178:E178 D184:E184">
      <formula1>goles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Apuestas</vt:lpstr>
      <vt:lpstr>Sheet2</vt:lpstr>
    </vt:vector>
  </TitlesOfParts>
  <Company>SEGA 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langaj</dc:creator>
  <cp:lastModifiedBy>Valued eMachines Customer</cp:lastModifiedBy>
  <cp:lastPrinted>2010-04-09T10:53:06Z</cp:lastPrinted>
  <dcterms:created xsi:type="dcterms:W3CDTF">2010-04-06T10:46:26Z</dcterms:created>
  <dcterms:modified xsi:type="dcterms:W3CDTF">2014-05-09T07:12:06Z</dcterms:modified>
</cp:coreProperties>
</file>